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EVALUA\2024\rev_MMIP_2018-2022\anexos_ajuste_CN\"/>
    </mc:Choice>
  </mc:AlternateContent>
  <xr:revisionPtr revIDLastSave="0" documentId="13_ncr:1_{BA0296F3-21AF-43D0-84B9-B2BF63FEA465}" xr6:coauthVersionLast="47" xr6:coauthVersionMax="47" xr10:uidLastSave="{00000000-0000-0000-0000-000000000000}"/>
  <bookViews>
    <workbookView xWindow="-98" yWindow="-98" windowWidth="28996" windowHeight="15675" xr2:uid="{47A9B38D-3FDC-4BE1-9B60-BE20A6C2E377}"/>
  </bookViews>
  <sheets>
    <sheet name="Índice" sheetId="6" r:id="rId1"/>
    <sheet name="Cuadro I.1" sheetId="1" r:id="rId2"/>
    <sheet name="Cuadro I.2" sheetId="5" r:id="rId3"/>
    <sheet name="Cuadro 1.3" sheetId="3" r:id="rId4"/>
    <sheet name="Cuadro 1.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4" l="1"/>
  <c r="G9" i="4" s="1"/>
  <c r="E8" i="4"/>
  <c r="H8" i="4" s="1"/>
  <c r="E7" i="4"/>
  <c r="G7" i="4" s="1"/>
  <c r="H6" i="4"/>
  <c r="L6" i="4" s="1"/>
  <c r="M6" i="4" s="1"/>
  <c r="E6" i="4"/>
  <c r="G6" i="4" s="1"/>
  <c r="H5" i="4"/>
  <c r="E5" i="4"/>
  <c r="G5" i="4" s="1"/>
  <c r="F13" i="3"/>
  <c r="G13" i="3" s="1"/>
  <c r="E12" i="3"/>
  <c r="H12" i="3" s="1"/>
  <c r="E11" i="3"/>
  <c r="G11" i="3" s="1"/>
  <c r="E10" i="3"/>
  <c r="G10" i="3" s="1"/>
  <c r="E9" i="3"/>
  <c r="H9" i="3" s="1"/>
  <c r="E8" i="3"/>
  <c r="G8" i="3" s="1"/>
  <c r="E7" i="3"/>
  <c r="G7" i="3" s="1"/>
  <c r="E6" i="3"/>
  <c r="H6" i="3" s="1"/>
  <c r="L5" i="3"/>
  <c r="H5" i="3"/>
  <c r="E5" i="3"/>
  <c r="G5" i="3" s="1"/>
  <c r="D12" i="5"/>
  <c r="C12" i="5"/>
  <c r="I11" i="5"/>
  <c r="J11" i="5" s="1"/>
  <c r="E11" i="5"/>
  <c r="F10" i="5"/>
  <c r="E10" i="5"/>
  <c r="F9" i="5"/>
  <c r="E9" i="5"/>
  <c r="F8" i="5"/>
  <c r="E8" i="5"/>
  <c r="F7" i="5"/>
  <c r="E7" i="5"/>
  <c r="I6" i="5"/>
  <c r="J6" i="5" s="1"/>
  <c r="E6" i="5"/>
  <c r="H12" i="5" s="1"/>
  <c r="E12" i="5" l="1"/>
  <c r="H10" i="3"/>
  <c r="H7" i="3"/>
  <c r="I7" i="3" s="1"/>
  <c r="H11" i="3"/>
  <c r="I11" i="3" s="1"/>
  <c r="H8" i="3"/>
  <c r="I8" i="3" s="1"/>
  <c r="H9" i="4"/>
  <c r="K9" i="4" s="1"/>
  <c r="H7" i="4"/>
  <c r="F12" i="5"/>
  <c r="G8" i="5" s="1"/>
  <c r="H8" i="5" s="1"/>
  <c r="I8" i="5" s="1"/>
  <c r="J8" i="5" s="1"/>
  <c r="I8" i="4"/>
  <c r="I7" i="4"/>
  <c r="G8" i="4"/>
  <c r="L5" i="4"/>
  <c r="I12" i="3"/>
  <c r="I9" i="3"/>
  <c r="I6" i="3"/>
  <c r="H13" i="3"/>
  <c r="K13" i="3" s="1"/>
  <c r="M5" i="3"/>
  <c r="I10" i="3"/>
  <c r="G6" i="3"/>
  <c r="G9" i="3"/>
  <c r="G12" i="3"/>
  <c r="G12" i="5"/>
  <c r="G10" i="5" l="1"/>
  <c r="H10" i="5" s="1"/>
  <c r="I10" i="5" s="1"/>
  <c r="J10" i="5" s="1"/>
  <c r="G9" i="5"/>
  <c r="H9" i="5" s="1"/>
  <c r="I9" i="5" s="1"/>
  <c r="J9" i="5" s="1"/>
  <c r="G7" i="5"/>
  <c r="J8" i="4"/>
  <c r="K8" i="4" s="1"/>
  <c r="L8" i="4" s="1"/>
  <c r="M8" i="4" s="1"/>
  <c r="M5" i="4"/>
  <c r="I9" i="4"/>
  <c r="J7" i="4"/>
  <c r="I13" i="3"/>
  <c r="J6" i="3" s="1"/>
  <c r="H7" i="5" l="1"/>
  <c r="I7" i="5" s="1"/>
  <c r="J10" i="3"/>
  <c r="K10" i="3" s="1"/>
  <c r="L10" i="3" s="1"/>
  <c r="M10" i="3" s="1"/>
  <c r="J9" i="3"/>
  <c r="K9" i="3" s="1"/>
  <c r="L9" i="3" s="1"/>
  <c r="M9" i="3" s="1"/>
  <c r="K7" i="4"/>
  <c r="L7" i="4" s="1"/>
  <c r="J9" i="4"/>
  <c r="K6" i="3"/>
  <c r="L6" i="3" s="1"/>
  <c r="J11" i="3"/>
  <c r="K11" i="3" s="1"/>
  <c r="L11" i="3" s="1"/>
  <c r="M11" i="3" s="1"/>
  <c r="J8" i="3"/>
  <c r="K8" i="3" s="1"/>
  <c r="L8" i="3" s="1"/>
  <c r="M8" i="3" s="1"/>
  <c r="J12" i="3"/>
  <c r="K12" i="3" s="1"/>
  <c r="L12" i="3" s="1"/>
  <c r="M12" i="3" s="1"/>
  <c r="J7" i="3"/>
  <c r="K7" i="3" s="1"/>
  <c r="L7" i="3" s="1"/>
  <c r="M7" i="3" s="1"/>
  <c r="J7" i="5" l="1"/>
  <c r="I12" i="5"/>
  <c r="J12" i="5" s="1"/>
  <c r="M7" i="4"/>
  <c r="L9" i="4"/>
  <c r="M9" i="4" s="1"/>
  <c r="M6" i="3"/>
  <c r="L13" i="3"/>
  <c r="M13" i="3" s="1"/>
  <c r="J13" i="3"/>
  <c r="D44" i="1" l="1"/>
  <c r="J44" i="1" s="1"/>
  <c r="H31" i="1"/>
  <c r="D31" i="1"/>
  <c r="D23" i="1"/>
  <c r="J23" i="1" s="1"/>
  <c r="J17" i="1"/>
  <c r="J46" i="1"/>
  <c r="H15" i="1"/>
  <c r="H48" i="1" s="1"/>
  <c r="D15" i="1"/>
  <c r="D48" i="1" s="1"/>
  <c r="J48" i="1" l="1"/>
  <c r="J15" i="1"/>
  <c r="J31" i="1"/>
</calcChain>
</file>

<file path=xl/sharedStrings.xml><?xml version="1.0" encoding="utf-8"?>
<sst xmlns="http://schemas.openxmlformats.org/spreadsheetml/2006/main" count="188" uniqueCount="165">
  <si>
    <t>CUADRO I.1</t>
  </si>
  <si>
    <t>Concepto</t>
  </si>
  <si>
    <t>Clave</t>
  </si>
  <si>
    <t>Monto con operación</t>
  </si>
  <si>
    <t>Claves de ingreso y gasto no monetario</t>
  </si>
  <si>
    <t xml:space="preserve">Monto </t>
  </si>
  <si>
    <t>Factor de ajuste</t>
  </si>
  <si>
    <t>Remuneración de los asalariados.</t>
  </si>
  <si>
    <t>D.1</t>
  </si>
  <si>
    <t>Sueldos</t>
  </si>
  <si>
    <t>P001, P002, P011, P014, P018 y P067</t>
  </si>
  <si>
    <t>menos contribuciones sociales netas</t>
  </si>
  <si>
    <t>D.61</t>
  </si>
  <si>
    <t>Horas extras</t>
  </si>
  <si>
    <t>P004</t>
  </si>
  <si>
    <t xml:space="preserve">menos 90% de impuestos al ingreso </t>
  </si>
  <si>
    <t>D.51*.90</t>
  </si>
  <si>
    <t>Comisión y propinas</t>
  </si>
  <si>
    <t>P003</t>
  </si>
  <si>
    <t>Aguinaldo</t>
  </si>
  <si>
    <t>P008, P009, P015 y P016</t>
  </si>
  <si>
    <t>Indemnizaciones</t>
  </si>
  <si>
    <t xml:space="preserve">P035 y P036 </t>
  </si>
  <si>
    <t>Otras monetarias</t>
  </si>
  <si>
    <t>P005, P006, P007, P021 y P022</t>
  </si>
  <si>
    <t>Otros ingresos</t>
  </si>
  <si>
    <t>P049</t>
  </si>
  <si>
    <t>Remuneraciones en especie</t>
  </si>
  <si>
    <t>Gasto no monetario trimestral cuando tipo de gasto es G4 y clave de gasto es distinto a Q001 a Q016 y K038 a K045</t>
  </si>
  <si>
    <t>A. Remuneración de asalariados neta</t>
  </si>
  <si>
    <t>A. Remuneración de asalariados neta con ingresos en especie</t>
  </si>
  <si>
    <t>B. Renta imputada de la vivienda propia (Excedente neto de operación)</t>
  </si>
  <si>
    <t>B2n</t>
  </si>
  <si>
    <t>B. Renta imputada de la vivienda propia</t>
  </si>
  <si>
    <t>Gasto no monetario trimestral cuando tipo de gasto es G7</t>
  </si>
  <si>
    <t>Ingreso mixto neto</t>
  </si>
  <si>
    <t>B.3n</t>
  </si>
  <si>
    <t>Ingreso por cooperativas</t>
  </si>
  <si>
    <t>P012, P019, P013 y P020</t>
  </si>
  <si>
    <t>Retiro de las cuasisociedades (recursos -usos)</t>
  </si>
  <si>
    <t>D.422</t>
  </si>
  <si>
    <t>Ingresos por trabajo independiente</t>
  </si>
  <si>
    <t>P068 a P081</t>
  </si>
  <si>
    <t>Menos: 10% del ISR y 100% otros impuestos corrientes</t>
  </si>
  <si>
    <t>(.1*D5)</t>
  </si>
  <si>
    <t>Menos otros impuestos corrientes</t>
  </si>
  <si>
    <t>D.59</t>
  </si>
  <si>
    <t>C. Ingresos derivados del Excedente Bruto de Operación (EBO)</t>
  </si>
  <si>
    <t>Dividendos</t>
  </si>
  <si>
    <t>D.421</t>
  </si>
  <si>
    <t>Intereses diversos</t>
  </si>
  <si>
    <t>P026, P027 y P028</t>
  </si>
  <si>
    <t>Intereses (recursos)</t>
  </si>
  <si>
    <t>D.41</t>
  </si>
  <si>
    <t>Alquiler marcas, patentes y derechos autor</t>
  </si>
  <si>
    <t>P030</t>
  </si>
  <si>
    <t>Renta de inversión atribuida a los titulares de pólizas de seguros</t>
  </si>
  <si>
    <t>D.441</t>
  </si>
  <si>
    <t>Otros de renta de la propiedad</t>
  </si>
  <si>
    <t>P031</t>
  </si>
  <si>
    <t>Renta (recursos)</t>
  </si>
  <si>
    <t xml:space="preserve">D.45 </t>
  </si>
  <si>
    <t>Dividendos (proxy)</t>
  </si>
  <si>
    <t>P029 y P050</t>
  </si>
  <si>
    <t>Alquiler inmuebles</t>
  </si>
  <si>
    <t>P024 y P025</t>
  </si>
  <si>
    <t>Alquiler de tierras y terrenos</t>
  </si>
  <si>
    <t>P023</t>
  </si>
  <si>
    <t>D. Renta de la propiedad</t>
  </si>
  <si>
    <t>D.Renta de la propiedad</t>
  </si>
  <si>
    <t>P023 a P031 y P050</t>
  </si>
  <si>
    <t>Otras transferencias corrientes (Recursos menos Usos)</t>
  </si>
  <si>
    <t xml:space="preserve">D.7 </t>
  </si>
  <si>
    <t>Prestaciones sociales distintas a las prestaciones sociales en especie</t>
  </si>
  <si>
    <t>D.62</t>
  </si>
  <si>
    <t>E. Transferencias no gubernamentales</t>
  </si>
  <si>
    <t>Transferencias de programas sociales</t>
  </si>
  <si>
    <t>Ingresos corrientes totales</t>
  </si>
  <si>
    <t>Nota: En el caso de las transferencias por programas sociales se establece un factor de ajuste igual a uno, por lo cual el monto de dicho rubro de la ENIGH se descuenta de los rubros de cuentas nacionales para obtener una estimación de las transferencias no gubernamentales.</t>
  </si>
  <si>
    <t>P038, P043, P045, P048 y P101 a P108. Programa de Mi Beca para Empezar (imputación)</t>
  </si>
  <si>
    <t>Jubilaciones</t>
  </si>
  <si>
    <t>P032 y P033</t>
  </si>
  <si>
    <t>Becas</t>
  </si>
  <si>
    <t>P037</t>
  </si>
  <si>
    <t>Remesas</t>
  </si>
  <si>
    <t>P041</t>
  </si>
  <si>
    <t>P034</t>
  </si>
  <si>
    <t>Transferencias institucionales</t>
  </si>
  <si>
    <t>P039 y cuando tipo gasto es G6 y clave no está en Q001 a Q016, K038 a K045.</t>
  </si>
  <si>
    <t>Regalos netos</t>
  </si>
  <si>
    <t>Donativos en dinero provenientes de otros hogares</t>
  </si>
  <si>
    <t>P040</t>
  </si>
  <si>
    <t>Gasto no monetario por regalos recibidos de otro hogar</t>
  </si>
  <si>
    <t>Cuando tipo de gasto es G5 y clave no está en Q001 a Q016, K038 a K045 y frecuencia es diferente de 5</t>
  </si>
  <si>
    <t>Menos</t>
  </si>
  <si>
    <t>Gasto monetario en bienes y servicios para otro hogar</t>
  </si>
  <si>
    <t>Cuando tipo de gasto es G2 y clave de gasto se encuentra entre T901 a T906 y T908 a T915</t>
  </si>
  <si>
    <t>Gasto en ayuda a parientes y personas ajenas al hogar, pago de renta a otro hogar</t>
  </si>
  <si>
    <t>Cuando tipo de gasto es G1 y clave de gasto es N013.</t>
  </si>
  <si>
    <t>Menos transferencias de programas sociales (ENIGH)</t>
  </si>
  <si>
    <t>Fuente: elaboración propia con datos de la Encuesta Nacional de Ingresos y Gastos de los Hogares (ENIGH) 2020 y Cuenta por sectores institucionales 2020 del Instituto Nacional de Estadística y Geografía (INEGI).</t>
  </si>
  <si>
    <t>CUADRO I.2</t>
  </si>
  <si>
    <t>Factores de ajuste por sobrereporte en la Encuesta Nacional de Ingresos y Gastos de los Hogares, México 2020 (Montos en millones de pesos anuales)</t>
  </si>
  <si>
    <t>Cuentas nacionales</t>
  </si>
  <si>
    <t>ENIGH</t>
  </si>
  <si>
    <t>Número de veces el valor de CN respecto a la ENIGH</t>
  </si>
  <si>
    <t>Valor de CN si Factor &gt; 1</t>
  </si>
  <si>
    <t>%</t>
  </si>
  <si>
    <t>Monto ajustado de CN</t>
  </si>
  <si>
    <t>Factor final</t>
  </si>
  <si>
    <t>a</t>
  </si>
  <si>
    <t>b</t>
  </si>
  <si>
    <t>c = a / b</t>
  </si>
  <si>
    <t>d = a (Si c &gt; 1)</t>
  </si>
  <si>
    <t>e</t>
  </si>
  <si>
    <r>
      <t>f = e</t>
    </r>
    <r>
      <rPr>
        <b/>
        <vertAlign val="subscript"/>
        <sz val="11"/>
        <color theme="0"/>
        <rFont val="Montserrat"/>
      </rPr>
      <t>i</t>
    </r>
    <r>
      <rPr>
        <b/>
        <sz val="11"/>
        <color theme="0"/>
        <rFont val="Montserrat"/>
      </rPr>
      <t xml:space="preserve"> * Σ f</t>
    </r>
  </si>
  <si>
    <t xml:space="preserve">g = a - h (si c &gt; 1)  ó
 i = b (si c &lt; 1)  </t>
  </si>
  <si>
    <t>j</t>
  </si>
  <si>
    <t>Remuneración de asalariados neta</t>
  </si>
  <si>
    <t>Renta imputada de la vivienda propia</t>
  </si>
  <si>
    <t>Ingresos derivados del EBO</t>
  </si>
  <si>
    <t>Renta de la propiedad</t>
  </si>
  <si>
    <t>Transferencias gubernamentales</t>
  </si>
  <si>
    <t>1/ En el caso de las transferencias por programas sociales se establecen un factor de ajuste igual a uno, por lo cual el monto de dicho rubro de la ENIGH 2020 se descuenta de los rubros de cuentas nacionales para obtener una estimación de las transferencias no gubernamentales.</t>
  </si>
  <si>
    <t>Fuente: elaboración propia con datos de la Encuesta Nacional de Ingresos y Gastos de los Hogares (ENIGH) 2020, Censo Económico 2019 y Cuenta por sectores institucionales 2020 del Instituto Nacional de Estadística y Geografía (INEGI).</t>
  </si>
  <si>
    <t>CUADRO I.3</t>
  </si>
  <si>
    <t>Factores de ajuste por tamaño de empresa no agropecuaria, México 2020 (Montos en millones de pesos anuales)</t>
  </si>
  <si>
    <t>Tamaño Establecimiento</t>
  </si>
  <si>
    <t>Variable proxy del EBO</t>
  </si>
  <si>
    <t>Distribución del proxy de EBO</t>
  </si>
  <si>
    <t>Distribución por tamaño de establecimiento</t>
  </si>
  <si>
    <t>Renta Empresarial ENIGH</t>
  </si>
  <si>
    <t>Primer factor de ajuste</t>
  </si>
  <si>
    <t>EBO'</t>
  </si>
  <si>
    <t>Suma parcial EBO, cuando f &gt;1</t>
  </si>
  <si>
    <t>2º Factor de distribución para reducir excedente EBO’</t>
  </si>
  <si>
    <t>Valor del EBO’ a ser restado por tamaño de establecimiento</t>
  </si>
  <si>
    <t>EBO final por tamaño de establecimiento</t>
  </si>
  <si>
    <t>Factor Final de ajuste</t>
  </si>
  <si>
    <t>1 a 5</t>
  </si>
  <si>
    <t>6 a 10</t>
  </si>
  <si>
    <t>11 a 15</t>
  </si>
  <si>
    <t>16 a 20</t>
  </si>
  <si>
    <t>21 a 30</t>
  </si>
  <si>
    <t>31 a 50</t>
  </si>
  <si>
    <t>51 a 100</t>
  </si>
  <si>
    <t>101 a más</t>
  </si>
  <si>
    <t>Total</t>
  </si>
  <si>
    <r>
      <t>Fuente: elaboración propia con datos de la Encuesta Nacional de Ingresos y Gastos de los Hogares (ENIGH) 2020, Censo Económico 2019 y Cuentas por sectores institucionales y de generación de ingresos por actividad económica de origen 2020 del Instituto Nacional de Estadística y Geografía (INEGI)</t>
    </r>
    <r>
      <rPr>
        <sz val="11"/>
        <color rgb="FFFF0000"/>
        <rFont val="Montserrat"/>
      </rPr>
      <t>.</t>
    </r>
  </si>
  <si>
    <t>CUADRO I.4</t>
  </si>
  <si>
    <t>Factores de ajuste por tamaño de empresa agropecuaria, México 2020 (Montos en millones de pesos anuales)</t>
  </si>
  <si>
    <t>16 a más</t>
  </si>
  <si>
    <t>Fuente: elaboración propia con datos de la Encuesta Nacional de Ingresos y Gastos de los Hogares (ENIGH) 2020, Censo Económico 2019 y Cuentas por sectores institucionales y de generación de ingresos por actividad económica de origen 2020 del Instituto Nacional de Estadística y Geografía (INEGI).</t>
  </si>
  <si>
    <t>Ajuste a cuentas nacionales 2020</t>
  </si>
  <si>
    <t>Índice de cuadros</t>
  </si>
  <si>
    <t>Cuadro I.1 Claves de ingresos y rubros comparables entre Cuentas Nacionales y  la Encuesta Nacional de Ingresos y Gastos de los Hogares, México 2020, así como los montos a partir de los cuales se elaboraron los factores de expansión, 2020 (en millones de pesos anuales)</t>
  </si>
  <si>
    <t>Cuadro I.2 Factores de ajuste por sobrereporte en la Encuesta Nacional de Ingresos y Gastos de los Hogares, México 2020</t>
  </si>
  <si>
    <t>Cuadro I.3 Factores de ajuste por tamaño de empresa no agropecuaria, México 2020 (Montos en millones de pesos anuales)</t>
  </si>
  <si>
    <t>Cuadro I.4. Factores de ajuste por tamaño de empresa agropecuaria, México 2020 (Montos en millones de pesos anuales)</t>
  </si>
  <si>
    <t>Distribución del excedente</t>
  </si>
  <si>
    <t>Comparación entre Cuentas Nacionales y la Encuesta Nacional de Ingresos y Gastos de los Hogares, México 2020, así como los montos a partir de los cuales se elaboraron los factores de ajuste, 2020 (en millones de pesos anuales)</t>
  </si>
  <si>
    <t>Cuentas Nacionales 2020</t>
  </si>
  <si>
    <t>Encuesta Nacional de Ingresos y Gastos de los Hogares 2020</t>
  </si>
  <si>
    <t>Transferencias de programas sociales  (ENIGH)</t>
  </si>
  <si>
    <r>
      <t xml:space="preserve">Transferencias no gubernamentales </t>
    </r>
    <r>
      <rPr>
        <vertAlign val="superscript"/>
        <sz val="11"/>
        <rFont val="Montserrat"/>
      </rPr>
      <t>1/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</si>
</sst>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44" formatCode="_-&quot;$&quot;* #,##0.00_-;\-&quot;$&quot;* #,##0.00_-;_-&quot;$&quot;* &quot;-&quot;??_-;_-@_-"/>
    <numFmt numFmtId="164" formatCode="#,##0.000000"/>
    <numFmt numFmtId="165" formatCode="#,##0.0000"/>
    <numFmt numFmtId="166" formatCode="#,##0.0"/>
    <numFmt numFmtId="167" formatCode="#,##0.00000"/>
    <numFmt numFmtId="168" formatCode="0.000000"/>
  </numFmts>
  <fonts count="2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Montserrat"/>
    </font>
    <font>
      <sz val="12"/>
      <color theme="1"/>
      <name val="Aptos Narrow"/>
      <family val="2"/>
      <scheme val="minor"/>
    </font>
    <font>
      <b/>
      <sz val="14"/>
      <name val="Montserrat"/>
    </font>
    <font>
      <sz val="11"/>
      <name val="Montserrat"/>
    </font>
    <font>
      <b/>
      <sz val="11"/>
      <name val="Montserrat"/>
    </font>
    <font>
      <sz val="14"/>
      <name val="Montserrat"/>
    </font>
    <font>
      <b/>
      <sz val="12"/>
      <color theme="0"/>
      <name val="Montserrat"/>
    </font>
    <font>
      <sz val="11"/>
      <name val="Calibri"/>
      <family val="2"/>
    </font>
    <font>
      <b/>
      <vertAlign val="subscript"/>
      <sz val="11"/>
      <color theme="0"/>
      <name val="Montserrat"/>
    </font>
    <font>
      <b/>
      <sz val="11"/>
      <color theme="0"/>
      <name val="Montserrat"/>
    </font>
    <font>
      <sz val="11"/>
      <color theme="1"/>
      <name val="Montserrat"/>
    </font>
    <font>
      <sz val="11"/>
      <name val="Aptos Narrow"/>
      <family val="2"/>
      <scheme val="minor"/>
    </font>
    <font>
      <sz val="11"/>
      <color rgb="FFFF0000"/>
      <name val="Montserrat"/>
    </font>
    <font>
      <u/>
      <sz val="12"/>
      <color theme="10"/>
      <name val="Aptos Narrow"/>
      <family val="2"/>
      <scheme val="minor"/>
    </font>
    <font>
      <b/>
      <sz val="14"/>
      <color theme="1"/>
      <name val="Montserrat"/>
    </font>
    <font>
      <sz val="14"/>
      <color theme="1"/>
      <name val="Montserrat"/>
    </font>
    <font>
      <sz val="12"/>
      <color theme="1"/>
      <name val="Montserrat"/>
    </font>
    <font>
      <b/>
      <sz val="10"/>
      <color theme="1"/>
      <name val="Montserrat"/>
    </font>
    <font>
      <u/>
      <sz val="10"/>
      <color theme="1"/>
      <name val="Montserrat"/>
    </font>
    <font>
      <vertAlign val="superscript"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8C33"/>
        <bgColor indexed="64"/>
      </patternFill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 style="thin">
        <color auto="1"/>
      </top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thin">
        <color rgb="FF898D8D"/>
      </bottom>
      <diagonal/>
    </border>
    <border>
      <left/>
      <right/>
      <top style="thin">
        <color rgb="FF898D8D"/>
      </top>
      <bottom style="thin">
        <color rgb="FF898D8D"/>
      </bottom>
      <diagonal/>
    </border>
    <border>
      <left/>
      <right/>
      <top style="thin">
        <color rgb="FF898D8D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8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0" fontId="0" fillId="2" borderId="0" xfId="0" applyFill="1"/>
    <xf numFmtId="0" fontId="12" fillId="2" borderId="0" xfId="0" applyFont="1" applyFill="1" applyAlignment="1">
      <alignment vertical="center" wrapText="1"/>
    </xf>
    <xf numFmtId="0" fontId="13" fillId="2" borderId="0" xfId="0" applyFont="1" applyFill="1"/>
    <xf numFmtId="0" fontId="12" fillId="2" borderId="0" xfId="0" applyFont="1" applyFill="1"/>
    <xf numFmtId="0" fontId="8" fillId="4" borderId="1" xfId="4" applyFont="1" applyFill="1" applyBorder="1" applyAlignment="1">
      <alignment horizontal="center" vertical="center" wrapText="1"/>
    </xf>
    <xf numFmtId="0" fontId="8" fillId="4" borderId="6" xfId="4" applyFont="1" applyFill="1" applyBorder="1" applyAlignment="1">
      <alignment horizontal="center" vertical="center" wrapText="1"/>
    </xf>
    <xf numFmtId="0" fontId="8" fillId="4" borderId="5" xfId="4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left"/>
    </xf>
    <xf numFmtId="4" fontId="2" fillId="2" borderId="0" xfId="0" applyNumberFormat="1" applyFont="1" applyFill="1" applyAlignment="1">
      <alignment horizontal="right"/>
    </xf>
    <xf numFmtId="0" fontId="8" fillId="4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4" fontId="5" fillId="2" borderId="0" xfId="1" applyFont="1" applyFill="1" applyAlignment="1">
      <alignment vertical="center"/>
    </xf>
    <xf numFmtId="164" fontId="5" fillId="2" borderId="0" xfId="0" applyNumberFormat="1" applyFont="1" applyFill="1"/>
    <xf numFmtId="165" fontId="5" fillId="2" borderId="0" xfId="0" applyNumberFormat="1" applyFont="1" applyFill="1" applyAlignment="1">
      <alignment vertical="center"/>
    </xf>
    <xf numFmtId="44" fontId="5" fillId="2" borderId="0" xfId="1" applyFont="1" applyFill="1" applyAlignment="1"/>
    <xf numFmtId="166" fontId="5" fillId="2" borderId="0" xfId="0" applyNumberFormat="1" applyFont="1" applyFill="1"/>
    <xf numFmtId="165" fontId="6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0" fontId="6" fillId="5" borderId="7" xfId="0" applyFont="1" applyFill="1" applyBorder="1" applyAlignment="1">
      <alignment vertical="center"/>
    </xf>
    <xf numFmtId="44" fontId="6" fillId="5" borderId="7" xfId="1" applyFont="1" applyFill="1" applyBorder="1" applyAlignment="1">
      <alignment vertical="center"/>
    </xf>
    <xf numFmtId="2" fontId="6" fillId="5" borderId="7" xfId="0" applyNumberFormat="1" applyFont="1" applyFill="1" applyBorder="1" applyAlignment="1">
      <alignment vertical="center"/>
    </xf>
    <xf numFmtId="165" fontId="6" fillId="5" borderId="7" xfId="0" applyNumberFormat="1" applyFont="1" applyFill="1" applyBorder="1" applyAlignment="1">
      <alignment vertical="center"/>
    </xf>
    <xf numFmtId="4" fontId="6" fillId="5" borderId="7" xfId="0" applyNumberFormat="1" applyFont="1" applyFill="1" applyBorder="1" applyAlignment="1">
      <alignment vertical="center"/>
    </xf>
    <xf numFmtId="167" fontId="5" fillId="2" borderId="0" xfId="0" applyNumberFormat="1" applyFont="1" applyFill="1" applyAlignment="1">
      <alignment vertical="center"/>
    </xf>
    <xf numFmtId="167" fontId="6" fillId="2" borderId="0" xfId="0" applyNumberFormat="1" applyFont="1" applyFill="1" applyAlignment="1">
      <alignment vertical="center"/>
    </xf>
    <xf numFmtId="167" fontId="6" fillId="5" borderId="7" xfId="0" applyNumberFormat="1" applyFont="1" applyFill="1" applyBorder="1" applyAlignment="1">
      <alignment vertical="center"/>
    </xf>
    <xf numFmtId="166" fontId="6" fillId="5" borderId="7" xfId="0" applyNumberFormat="1" applyFont="1" applyFill="1" applyBorder="1" applyAlignment="1">
      <alignment vertical="center"/>
    </xf>
    <xf numFmtId="168" fontId="6" fillId="5" borderId="7" xfId="0" applyNumberFormat="1" applyFont="1" applyFill="1" applyBorder="1" applyAlignment="1">
      <alignment vertical="center"/>
    </xf>
    <xf numFmtId="0" fontId="18" fillId="0" borderId="0" xfId="0" applyFont="1"/>
    <xf numFmtId="0" fontId="12" fillId="0" borderId="0" xfId="0" applyFont="1"/>
    <xf numFmtId="0" fontId="19" fillId="0" borderId="10" xfId="0" applyFont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20" fillId="0" borderId="0" xfId="6" applyFont="1" applyFill="1" applyAlignment="1"/>
    <xf numFmtId="0" fontId="20" fillId="2" borderId="0" xfId="6" applyFont="1" applyFill="1" applyAlignment="1"/>
    <xf numFmtId="0" fontId="5" fillId="2" borderId="0" xfId="0" applyFont="1" applyFill="1" applyAlignment="1">
      <alignment vertical="center" wrapText="1"/>
    </xf>
    <xf numFmtId="44" fontId="5" fillId="2" borderId="0" xfId="1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 indent="1"/>
    </xf>
    <xf numFmtId="0" fontId="5" fillId="2" borderId="0" xfId="0" applyFont="1" applyFill="1" applyAlignment="1">
      <alignment horizontal="left" vertical="center" indent="1"/>
    </xf>
    <xf numFmtId="0" fontId="6" fillId="2" borderId="0" xfId="0" applyFont="1" applyFill="1" applyAlignment="1">
      <alignment vertical="center" wrapText="1"/>
    </xf>
    <xf numFmtId="44" fontId="6" fillId="2" borderId="0" xfId="1" applyFont="1" applyFill="1" applyBorder="1" applyAlignment="1">
      <alignment horizontal="right" vertical="center" wrapText="1"/>
    </xf>
    <xf numFmtId="164" fontId="6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44" fontId="6" fillId="3" borderId="1" xfId="1" applyFont="1" applyFill="1" applyBorder="1" applyAlignment="1">
      <alignment horizontal="right" vertical="center" wrapText="1"/>
    </xf>
    <xf numFmtId="0" fontId="6" fillId="2" borderId="0" xfId="0" applyFont="1" applyFill="1"/>
    <xf numFmtId="0" fontId="6" fillId="3" borderId="1" xfId="0" applyFont="1" applyFill="1" applyBorder="1"/>
    <xf numFmtId="164" fontId="6" fillId="3" borderId="1" xfId="0" applyNumberFormat="1" applyFont="1" applyFill="1" applyBorder="1" applyAlignment="1">
      <alignment horizontal="center" vertical="center" wrapText="1"/>
    </xf>
    <xf numFmtId="44" fontId="5" fillId="2" borderId="0" xfId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 vertical="center" wrapText="1"/>
    </xf>
    <xf numFmtId="44" fontId="5" fillId="2" borderId="0" xfId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indent="1"/>
    </xf>
    <xf numFmtId="44" fontId="12" fillId="2" borderId="0" xfId="1" applyFont="1" applyFill="1" applyAlignment="1">
      <alignment horizontal="right" vertical="center"/>
    </xf>
    <xf numFmtId="164" fontId="6" fillId="2" borderId="5" xfId="0" applyNumberFormat="1" applyFont="1" applyFill="1" applyBorder="1" applyAlignment="1">
      <alignment horizontal="center" vertical="center" wrapText="1"/>
    </xf>
    <xf numFmtId="44" fontId="5" fillId="2" borderId="0" xfId="1" applyFont="1" applyFill="1" applyAlignment="1">
      <alignment horizontal="right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indent="3"/>
    </xf>
    <xf numFmtId="6" fontId="6" fillId="2" borderId="0" xfId="1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indent="2"/>
    </xf>
    <xf numFmtId="44" fontId="6" fillId="3" borderId="1" xfId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3" borderId="1" xfId="0" applyFont="1" applyFill="1" applyBorder="1" applyAlignment="1">
      <alignment vertical="center"/>
    </xf>
    <xf numFmtId="0" fontId="5" fillId="2" borderId="0" xfId="4" applyFont="1" applyFill="1" applyAlignment="1">
      <alignment vertical="center" wrapText="1"/>
    </xf>
    <xf numFmtId="44" fontId="5" fillId="2" borderId="0" xfId="1" applyFont="1" applyFill="1" applyAlignment="1">
      <alignment horizontal="right" vertical="center" wrapText="1"/>
    </xf>
    <xf numFmtId="164" fontId="5" fillId="2" borderId="0" xfId="0" applyNumberFormat="1" applyFont="1" applyFill="1" applyAlignment="1">
      <alignment horizontal="center" vertical="center"/>
    </xf>
    <xf numFmtId="9" fontId="5" fillId="2" borderId="0" xfId="5" applyFont="1" applyFill="1" applyBorder="1" applyAlignment="1">
      <alignment horizontal="right" vertical="center" wrapText="1"/>
    </xf>
    <xf numFmtId="4" fontId="5" fillId="2" borderId="0" xfId="4" applyNumberFormat="1" applyFont="1" applyFill="1" applyAlignment="1">
      <alignment horizontal="right" vertical="center" wrapText="1"/>
    </xf>
    <xf numFmtId="164" fontId="6" fillId="2" borderId="0" xfId="4" applyNumberFormat="1" applyFont="1" applyFill="1" applyAlignment="1">
      <alignment horizontal="right" vertical="center" wrapText="1"/>
    </xf>
    <xf numFmtId="3" fontId="5" fillId="2" borderId="0" xfId="4" applyNumberFormat="1" applyFont="1" applyFill="1" applyAlignment="1">
      <alignment horizontal="right" vertical="center" wrapText="1"/>
    </xf>
    <xf numFmtId="0" fontId="6" fillId="5" borderId="7" xfId="4" applyFont="1" applyFill="1" applyBorder="1" applyAlignment="1">
      <alignment vertical="center" wrapText="1"/>
    </xf>
    <xf numFmtId="44" fontId="6" fillId="5" borderId="7" xfId="1" applyFont="1" applyFill="1" applyBorder="1" applyAlignment="1">
      <alignment horizontal="right" vertical="center" wrapText="1"/>
    </xf>
    <xf numFmtId="164" fontId="6" fillId="5" borderId="7" xfId="4" applyNumberFormat="1" applyFont="1" applyFill="1" applyBorder="1" applyAlignment="1">
      <alignment horizontal="center" vertical="center" wrapText="1"/>
    </xf>
    <xf numFmtId="9" fontId="6" fillId="5" borderId="7" xfId="3" applyFont="1" applyFill="1" applyBorder="1" applyAlignment="1">
      <alignment horizontal="right" vertical="center" wrapText="1"/>
    </xf>
    <xf numFmtId="4" fontId="6" fillId="5" borderId="7" xfId="4" applyNumberFormat="1" applyFont="1" applyFill="1" applyBorder="1" applyAlignment="1">
      <alignment horizontal="right" vertical="center" wrapText="1"/>
    </xf>
    <xf numFmtId="164" fontId="6" fillId="5" borderId="7" xfId="4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left" wrapText="1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4" fillId="2" borderId="0" xfId="2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16" fillId="2" borderId="0" xfId="2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 wrapText="1"/>
    </xf>
    <xf numFmtId="0" fontId="8" fillId="4" borderId="2" xfId="4" applyFont="1" applyFill="1" applyBorder="1" applyAlignment="1">
      <alignment horizontal="center" vertical="center" wrapText="1"/>
    </xf>
    <xf numFmtId="0" fontId="8" fillId="4" borderId="5" xfId="4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</cellXfs>
  <cellStyles count="7">
    <cellStyle name="Hipervínculo 2" xfId="6" xr:uid="{433737B5-4F46-41F3-9B9D-9C186992606A}"/>
    <cellStyle name="Moneda" xfId="1" builtinId="4"/>
    <cellStyle name="Normal" xfId="0" builtinId="0"/>
    <cellStyle name="Normal 11" xfId="2" xr:uid="{605CD9F6-B5B1-40FD-84D4-AB7DD3B815D2}"/>
    <cellStyle name="Normal 3" xfId="4" xr:uid="{0EC8E034-0C79-48A1-AE2B-2ACA960BDE92}"/>
    <cellStyle name="Porcentaje" xfId="3" builtinId="5"/>
    <cellStyle name="Porcentaje 4" xfId="5" xr:uid="{9B9842F4-17FB-4A5E-8AFD-285D8586B7DA}"/>
  </cellStyles>
  <dxfs count="0"/>
  <tableStyles count="0" defaultTableStyle="TableStyleMedium2" defaultPivotStyle="PivotStyleLight16"/>
  <colors>
    <mruColors>
      <color rgb="FFF2F2F2"/>
      <color rgb="FF008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715010</xdr:colOff>
      <xdr:row>0</xdr:row>
      <xdr:rowOff>83820</xdr:rowOff>
    </xdr:from>
    <xdr:to>
      <xdr:col>5</xdr:col>
      <xdr:colOff>500380</xdr:colOff>
      <xdr:row>4</xdr:row>
      <xdr:rowOff>51680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207972-46DD-47DB-A477-8334C0511A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358198" y="83820"/>
          <a:ext cx="2214245" cy="885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587766</xdr:colOff>
      <xdr:row>0</xdr:row>
      <xdr:rowOff>0</xdr:rowOff>
    </xdr:from>
    <xdr:to>
      <xdr:col>3</xdr:col>
      <xdr:colOff>587766</xdr:colOff>
      <xdr:row>16</xdr:row>
      <xdr:rowOff>162502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82F43F8-C85F-4BFB-8C63-553AE8DEC8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090166" y="0"/>
          <a:ext cx="0" cy="4156652"/>
        </a:xfrm>
        <a:prstGeom prst="rect">
          <a:avLst/>
        </a:prstGeom>
      </xdr:spPr>
    </xdr:pic>
    <xdr:clientData/>
  </xdr:twoCellAnchor>
  <xdr:twoCellAnchor editAs="oneCell">
    <xdr:from>
      <xdr:col>3</xdr:col>
      <xdr:colOff>1517196</xdr:colOff>
      <xdr:row>0</xdr:row>
      <xdr:rowOff>176893</xdr:rowOff>
    </xdr:from>
    <xdr:to>
      <xdr:col>5</xdr:col>
      <xdr:colOff>1972286</xdr:colOff>
      <xdr:row>0</xdr:row>
      <xdr:rowOff>1271537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45BC655-0C28-436D-8DEB-33A99B8FE8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797017" y="176893"/>
          <a:ext cx="2298859" cy="10946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0</xdr:row>
      <xdr:rowOff>261938</xdr:rowOff>
    </xdr:from>
    <xdr:to>
      <xdr:col>5</xdr:col>
      <xdr:colOff>17619</xdr:colOff>
      <xdr:row>0</xdr:row>
      <xdr:rowOff>1356582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DA0DEE6-DE7B-4845-903D-3D11D65FA0F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277100" y="261938"/>
          <a:ext cx="2298857" cy="10946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1587500</xdr:colOff>
      <xdr:row>0</xdr:row>
      <xdr:rowOff>0</xdr:rowOff>
    </xdr:from>
    <xdr:to>
      <xdr:col>7</xdr:col>
      <xdr:colOff>1079657</xdr:colOff>
      <xdr:row>0</xdr:row>
      <xdr:rowOff>1094644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3FB2A8F-20FF-4B2C-AEAB-A9A67E484EC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978900" y="0"/>
          <a:ext cx="2298857" cy="10946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292100</xdr:colOff>
      <xdr:row>0</xdr:row>
      <xdr:rowOff>0</xdr:rowOff>
    </xdr:from>
    <xdr:to>
      <xdr:col>8</xdr:col>
      <xdr:colOff>457357</xdr:colOff>
      <xdr:row>0</xdr:row>
      <xdr:rowOff>1094644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DD95A6-79EE-4B24-B5CF-C2959EFA183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756650" y="0"/>
          <a:ext cx="2298857" cy="10946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D5D92-BB2D-4BEF-AB24-2EBA2D061310}">
  <dimension ref="A1:J15"/>
  <sheetViews>
    <sheetView showGridLines="0" tabSelected="1" zoomScaleNormal="100" workbookViewId="0">
      <selection activeCell="B16" sqref="B16"/>
    </sheetView>
  </sheetViews>
  <sheetFormatPr baseColWidth="10" defaultColWidth="0" defaultRowHeight="0" customHeight="1" zeroHeight="1" x14ac:dyDescent="0.6"/>
  <cols>
    <col min="1" max="1" width="3" style="41" customWidth="1"/>
    <col min="2" max="2" width="17" style="45" customWidth="1"/>
    <col min="3" max="3" width="29.19921875" style="46" customWidth="1"/>
    <col min="4" max="8" width="17" style="46" customWidth="1"/>
    <col min="9" max="10" width="0" style="41" hidden="1" customWidth="1"/>
    <col min="11" max="16384" width="11.53125" style="41" hidden="1"/>
  </cols>
  <sheetData>
    <row r="1" spans="2:8" ht="18" x14ac:dyDescent="0.65">
      <c r="B1" s="40"/>
      <c r="C1" s="40"/>
      <c r="D1" s="40"/>
      <c r="E1" s="40"/>
      <c r="F1" s="40"/>
      <c r="G1" s="40"/>
      <c r="H1" s="40"/>
    </row>
    <row r="2" spans="2:8" ht="18" x14ac:dyDescent="0.65">
      <c r="B2" s="40"/>
      <c r="C2" s="40"/>
      <c r="D2" s="40"/>
      <c r="E2" s="40"/>
      <c r="F2" s="40"/>
      <c r="G2" s="40"/>
      <c r="H2" s="40"/>
    </row>
    <row r="3" spans="2:8" ht="18" x14ac:dyDescent="0.65">
      <c r="B3" s="40"/>
      <c r="C3" s="40"/>
      <c r="D3" s="40"/>
      <c r="E3" s="40"/>
      <c r="F3" s="40"/>
      <c r="G3" s="40"/>
      <c r="H3" s="40"/>
    </row>
    <row r="4" spans="2:8" ht="18" x14ac:dyDescent="0.65">
      <c r="B4" s="40"/>
      <c r="C4" s="40"/>
      <c r="D4" s="40"/>
      <c r="E4" s="40"/>
      <c r="F4" s="40"/>
      <c r="G4" s="40"/>
      <c r="H4" s="40"/>
    </row>
    <row r="5" spans="2:8" ht="18" x14ac:dyDescent="0.65">
      <c r="B5" s="40"/>
      <c r="C5" s="40"/>
      <c r="D5" s="40"/>
      <c r="E5" s="40"/>
      <c r="F5" s="40"/>
      <c r="G5" s="40"/>
      <c r="H5" s="40"/>
    </row>
    <row r="6" spans="2:8" ht="21" x14ac:dyDescent="0.6">
      <c r="B6" s="93" t="s">
        <v>153</v>
      </c>
      <c r="C6" s="93"/>
      <c r="D6" s="93"/>
      <c r="E6" s="93"/>
      <c r="F6" s="93"/>
      <c r="G6" s="93"/>
      <c r="H6" s="93"/>
    </row>
    <row r="7" spans="2:8" ht="21" x14ac:dyDescent="0.6">
      <c r="B7" s="94" t="s">
        <v>154</v>
      </c>
      <c r="C7" s="94"/>
      <c r="D7" s="94"/>
      <c r="E7" s="94"/>
      <c r="F7" s="94"/>
      <c r="G7" s="94"/>
      <c r="H7" s="94"/>
    </row>
    <row r="8" spans="2:8" ht="16.5" x14ac:dyDescent="0.6">
      <c r="B8" s="42"/>
      <c r="C8" s="43"/>
      <c r="D8" s="43"/>
      <c r="E8" s="43"/>
      <c r="F8" s="43"/>
      <c r="G8" s="43"/>
      <c r="H8" s="43"/>
    </row>
    <row r="9" spans="2:8" s="44" customFormat="1" ht="54" customHeight="1" x14ac:dyDescent="0.6">
      <c r="B9" s="92" t="s">
        <v>155</v>
      </c>
      <c r="C9" s="92"/>
      <c r="D9" s="92"/>
      <c r="E9" s="92"/>
      <c r="F9" s="92"/>
      <c r="G9" s="92"/>
      <c r="H9" s="92"/>
    </row>
    <row r="10" spans="2:8" s="44" customFormat="1" ht="16.5" x14ac:dyDescent="0.6">
      <c r="B10" s="92" t="s">
        <v>156</v>
      </c>
      <c r="C10" s="92"/>
      <c r="D10" s="92"/>
      <c r="E10" s="92"/>
      <c r="F10" s="92"/>
      <c r="G10" s="92"/>
      <c r="H10" s="92"/>
    </row>
    <row r="11" spans="2:8" s="44" customFormat="1" ht="16.5" x14ac:dyDescent="0.6">
      <c r="B11" s="92" t="s">
        <v>157</v>
      </c>
      <c r="C11" s="92"/>
      <c r="D11" s="92"/>
      <c r="E11" s="92"/>
      <c r="F11" s="92"/>
      <c r="G11" s="92"/>
      <c r="H11" s="92"/>
    </row>
    <row r="12" spans="2:8" s="44" customFormat="1" ht="16.5" x14ac:dyDescent="0.6">
      <c r="B12" s="92" t="s">
        <v>158</v>
      </c>
      <c r="C12" s="92"/>
      <c r="D12" s="92"/>
      <c r="E12" s="92"/>
      <c r="F12" s="92"/>
      <c r="G12" s="92"/>
      <c r="H12" s="92"/>
    </row>
    <row r="13" spans="2:8" ht="16.5" x14ac:dyDescent="0.6"/>
    <row r="14" spans="2:8" ht="16.5" x14ac:dyDescent="0.6"/>
    <row r="15" spans="2:8" ht="16.5" x14ac:dyDescent="0.6"/>
  </sheetData>
  <mergeCells count="6">
    <mergeCell ref="B12:H12"/>
    <mergeCell ref="B6:H6"/>
    <mergeCell ref="B7:H7"/>
    <mergeCell ref="B9:H9"/>
    <mergeCell ref="B10:H10"/>
    <mergeCell ref="B11:H11"/>
  </mergeCells>
  <hyperlinks>
    <hyperlink ref="B9:H9" location="'Cuadro I.1'!A1" display="Cuadro I.1 Claves de ingresos y rubros comparables entre Cuentas Nacionales y  la Encuesta Nacional de Ingresos y Gastos de los Hogares, México 2020, así como los montos a partir de los cuales se elaboraron los factores de expansión, 2020 (en millones de pesos anuales)" xr:uid="{38A0F3AD-1BC4-4ADD-BAB0-1EC0DB89E7D5}"/>
    <hyperlink ref="B10:H10" location="'Cuadro I.2'!A1" display="Cuadro I.2 Factores de ajuste por sobrereporte en la Encuesta Nacional de Ingresos y Gastos de los Hogares, México 2020" xr:uid="{F918394A-7CA6-473A-98B3-3CAD30D0A97F}"/>
    <hyperlink ref="B11:H11" location="'Cuadro 1.3'!A1" display="Cuadro I.3 Factores de ajuste por tamaño de empresa no agropecuaria, México 2020 (Montos en millones de pesos anuales)" xr:uid="{E33056CC-F103-43C0-85A9-0222BFA86540}"/>
    <hyperlink ref="B12:H12" location="'Cuadro 1.4'!A1" display="Cuadro I.4. Factores de ajuste por tamaño de empresa agropecuaria, México 2020 (Montos en millones de pesos anuales)" xr:uid="{AFCC9A37-5223-4462-9BD8-7A40E05B9378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B0A2B-1C4D-4592-938E-A42A7C4118E4}">
  <dimension ref="A1:T54"/>
  <sheetViews>
    <sheetView zoomScale="80" zoomScaleNormal="80" workbookViewId="0"/>
  </sheetViews>
  <sheetFormatPr baseColWidth="10" defaultColWidth="0" defaultRowHeight="16.5" x14ac:dyDescent="0.6"/>
  <cols>
    <col min="1" max="1" width="10.265625" style="1" customWidth="1"/>
    <col min="2" max="2" width="72.265625" style="1" customWidth="1"/>
    <col min="3" max="3" width="19.265625" style="7" bestFit="1" customWidth="1"/>
    <col min="4" max="4" width="23.73046875" style="8" customWidth="1"/>
    <col min="5" max="5" width="2.06640625" style="1" customWidth="1"/>
    <col min="6" max="6" width="78.19921875" style="1" customWidth="1"/>
    <col min="7" max="7" width="56.73046875" style="1" customWidth="1"/>
    <col min="8" max="8" width="21.06640625" style="8" customWidth="1"/>
    <col min="9" max="9" width="4.19921875" style="1" customWidth="1"/>
    <col min="10" max="10" width="23.19921875" style="1" customWidth="1"/>
    <col min="11" max="11" width="22.73046875" style="1" customWidth="1"/>
    <col min="12" max="12" width="10.9296875" style="2" hidden="1" customWidth="1"/>
    <col min="13" max="20" width="76" style="2" hidden="1" customWidth="1"/>
    <col min="21" max="16384" width="10.9296875" style="2" hidden="1"/>
  </cols>
  <sheetData>
    <row r="1" spans="1:10" ht="105.4" customHeight="1" x14ac:dyDescent="0.6"/>
    <row r="2" spans="1:10" ht="21" x14ac:dyDescent="0.6">
      <c r="B2" s="96" t="s">
        <v>0</v>
      </c>
      <c r="C2" s="96"/>
      <c r="D2" s="96"/>
      <c r="E2" s="96"/>
      <c r="F2" s="96"/>
      <c r="G2" s="96"/>
      <c r="H2" s="96"/>
      <c r="I2" s="96"/>
      <c r="J2" s="96"/>
    </row>
    <row r="3" spans="1:10" ht="21" x14ac:dyDescent="0.6">
      <c r="B3" s="97" t="s">
        <v>160</v>
      </c>
      <c r="C3" s="97"/>
      <c r="D3" s="97"/>
      <c r="E3" s="97"/>
      <c r="F3" s="97"/>
      <c r="G3" s="97"/>
      <c r="H3" s="97"/>
      <c r="I3" s="97"/>
      <c r="J3" s="97"/>
    </row>
    <row r="4" spans="1:10" ht="18.5" customHeight="1" x14ac:dyDescent="0.6">
      <c r="B4" s="98" t="s">
        <v>161</v>
      </c>
      <c r="C4" s="98"/>
      <c r="D4" s="98"/>
      <c r="F4" s="98" t="s">
        <v>162</v>
      </c>
      <c r="G4" s="98"/>
      <c r="H4" s="98"/>
    </row>
    <row r="6" spans="1:10" x14ac:dyDescent="0.6">
      <c r="A6" s="2"/>
      <c r="B6" s="3" t="s">
        <v>1</v>
      </c>
      <c r="C6" s="4" t="s">
        <v>2</v>
      </c>
      <c r="D6" s="5" t="s">
        <v>3</v>
      </c>
      <c r="E6" s="2"/>
      <c r="F6" s="3" t="s">
        <v>1</v>
      </c>
      <c r="G6" s="4" t="s">
        <v>4</v>
      </c>
      <c r="H6" s="5" t="s">
        <v>5</v>
      </c>
      <c r="J6" s="6" t="s">
        <v>6</v>
      </c>
    </row>
    <row r="7" spans="1:10" ht="16.5" customHeight="1" x14ac:dyDescent="0.6">
      <c r="B7" s="47" t="s">
        <v>7</v>
      </c>
      <c r="C7" s="21" t="s">
        <v>8</v>
      </c>
      <c r="D7" s="48">
        <v>6655132.8159999996</v>
      </c>
      <c r="E7" s="2"/>
      <c r="F7" s="49" t="s">
        <v>9</v>
      </c>
      <c r="G7" s="49" t="s">
        <v>10</v>
      </c>
      <c r="H7" s="48">
        <v>3453570.104693688</v>
      </c>
      <c r="I7" s="2"/>
      <c r="J7" s="2"/>
    </row>
    <row r="8" spans="1:10" ht="16.5" customHeight="1" x14ac:dyDescent="0.6">
      <c r="B8" s="50" t="s">
        <v>11</v>
      </c>
      <c r="C8" s="21" t="s">
        <v>12</v>
      </c>
      <c r="D8" s="48">
        <v>1680943.08</v>
      </c>
      <c r="E8" s="2"/>
      <c r="F8" s="49" t="s">
        <v>13</v>
      </c>
      <c r="G8" s="2" t="s">
        <v>14</v>
      </c>
      <c r="H8" s="48">
        <v>22231.274009880002</v>
      </c>
      <c r="I8" s="2"/>
      <c r="J8" s="2"/>
    </row>
    <row r="9" spans="1:10" ht="16.5" customHeight="1" x14ac:dyDescent="0.6">
      <c r="B9" s="51" t="s">
        <v>15</v>
      </c>
      <c r="C9" s="49" t="s">
        <v>16</v>
      </c>
      <c r="D9" s="48">
        <v>947357.76330000011</v>
      </c>
      <c r="E9" s="2"/>
      <c r="F9" s="49" t="s">
        <v>17</v>
      </c>
      <c r="G9" s="2" t="s">
        <v>18</v>
      </c>
      <c r="H9" s="48">
        <v>79218.060067979997</v>
      </c>
      <c r="I9" s="2"/>
      <c r="J9" s="2"/>
    </row>
    <row r="10" spans="1:10" ht="16.5" customHeight="1" x14ac:dyDescent="0.6">
      <c r="B10" s="52"/>
      <c r="C10" s="21"/>
      <c r="D10" s="53"/>
      <c r="E10" s="2"/>
      <c r="F10" s="49" t="s">
        <v>19</v>
      </c>
      <c r="G10" s="2" t="s">
        <v>20</v>
      </c>
      <c r="H10" s="48">
        <v>200429.98767987601</v>
      </c>
      <c r="I10" s="2"/>
      <c r="J10" s="54"/>
    </row>
    <row r="11" spans="1:10" ht="16.5" customHeight="1" x14ac:dyDescent="0.6">
      <c r="B11" s="52"/>
      <c r="C11" s="21"/>
      <c r="D11" s="53"/>
      <c r="E11" s="2"/>
      <c r="F11" s="49" t="s">
        <v>21</v>
      </c>
      <c r="G11" s="2" t="s">
        <v>22</v>
      </c>
      <c r="H11" s="48">
        <v>31289.855721264001</v>
      </c>
      <c r="I11" s="2"/>
      <c r="J11" s="54"/>
    </row>
    <row r="12" spans="1:10" ht="16.5" customHeight="1" x14ac:dyDescent="0.6">
      <c r="B12" s="52"/>
      <c r="C12" s="21"/>
      <c r="D12" s="53"/>
      <c r="E12" s="2"/>
      <c r="F12" s="49" t="s">
        <v>23</v>
      </c>
      <c r="G12" s="2" t="s">
        <v>24</v>
      </c>
      <c r="H12" s="48">
        <v>259048.77020620799</v>
      </c>
      <c r="I12" s="2"/>
      <c r="J12" s="54"/>
    </row>
    <row r="13" spans="1:10" ht="16.5" customHeight="1" x14ac:dyDescent="0.6">
      <c r="B13" s="52"/>
      <c r="C13" s="21"/>
      <c r="D13" s="53"/>
      <c r="E13" s="2"/>
      <c r="F13" s="49" t="s">
        <v>25</v>
      </c>
      <c r="G13" s="2" t="s">
        <v>26</v>
      </c>
      <c r="H13" s="48">
        <v>6498.7994451719997</v>
      </c>
      <c r="I13" s="2"/>
      <c r="J13" s="54"/>
    </row>
    <row r="14" spans="1:10" ht="49.5" x14ac:dyDescent="0.6">
      <c r="B14" s="52"/>
      <c r="C14" s="21"/>
      <c r="D14" s="53"/>
      <c r="E14" s="2"/>
      <c r="F14" s="49" t="s">
        <v>27</v>
      </c>
      <c r="G14" s="55" t="s">
        <v>28</v>
      </c>
      <c r="H14" s="48">
        <v>109997.46031386002</v>
      </c>
      <c r="I14" s="2"/>
      <c r="J14" s="54"/>
    </row>
    <row r="15" spans="1:10" ht="16.5" customHeight="1" x14ac:dyDescent="0.6">
      <c r="B15" s="56" t="s">
        <v>29</v>
      </c>
      <c r="C15" s="57"/>
      <c r="D15" s="58">
        <f>D7-D8-D9</f>
        <v>4026831.9726999993</v>
      </c>
      <c r="E15" s="59"/>
      <c r="F15" s="60" t="s">
        <v>30</v>
      </c>
      <c r="G15" s="57"/>
      <c r="H15" s="58">
        <f>SUM(H7:H14)</f>
        <v>4162284.3121379279</v>
      </c>
      <c r="I15" s="2"/>
      <c r="J15" s="61">
        <f>D15/H15</f>
        <v>0.96745721116577099</v>
      </c>
    </row>
    <row r="16" spans="1:10" ht="16.5" customHeight="1" x14ac:dyDescent="0.6">
      <c r="B16" s="2"/>
      <c r="C16" s="9"/>
      <c r="D16" s="62"/>
      <c r="E16" s="2"/>
      <c r="F16" s="2"/>
      <c r="G16" s="9"/>
      <c r="H16" s="62"/>
      <c r="I16" s="2"/>
      <c r="J16" s="6"/>
    </row>
    <row r="17" spans="2:10" ht="16.5" customHeight="1" x14ac:dyDescent="0.6">
      <c r="B17" s="56" t="s">
        <v>31</v>
      </c>
      <c r="C17" s="57" t="s">
        <v>32</v>
      </c>
      <c r="D17" s="58">
        <v>1094351.871</v>
      </c>
      <c r="E17" s="59"/>
      <c r="F17" s="60" t="s">
        <v>33</v>
      </c>
      <c r="G17" s="57" t="s">
        <v>34</v>
      </c>
      <c r="H17" s="58">
        <v>934096.38711494405</v>
      </c>
      <c r="I17" s="2"/>
      <c r="J17" s="61">
        <f t="shared" ref="J17:J46" si="0">D17/H17</f>
        <v>1.1715620423070279</v>
      </c>
    </row>
    <row r="18" spans="2:10" ht="16.5" customHeight="1" x14ac:dyDescent="0.6">
      <c r="B18" s="2"/>
      <c r="C18" s="2"/>
      <c r="D18" s="2"/>
      <c r="E18" s="2"/>
      <c r="F18" s="2"/>
      <c r="G18" s="2"/>
      <c r="H18" s="2"/>
      <c r="I18" s="2"/>
      <c r="J18" s="2"/>
    </row>
    <row r="19" spans="2:10" ht="16.5" customHeight="1" x14ac:dyDescent="0.6">
      <c r="B19" s="2" t="s">
        <v>35</v>
      </c>
      <c r="C19" s="21" t="s">
        <v>36</v>
      </c>
      <c r="D19" s="48">
        <v>4336576.085</v>
      </c>
      <c r="E19" s="2"/>
      <c r="F19" s="2" t="s">
        <v>37</v>
      </c>
      <c r="G19" s="10" t="s">
        <v>38</v>
      </c>
      <c r="H19" s="62"/>
      <c r="I19" s="2"/>
      <c r="J19" s="63"/>
    </row>
    <row r="20" spans="2:10" ht="16.5" customHeight="1" x14ac:dyDescent="0.6">
      <c r="B20" s="2" t="s">
        <v>39</v>
      </c>
      <c r="C20" s="21" t="s">
        <v>40</v>
      </c>
      <c r="D20" s="64">
        <v>310726.36700000003</v>
      </c>
      <c r="E20" s="2"/>
      <c r="F20" s="2" t="s">
        <v>41</v>
      </c>
      <c r="G20" s="10" t="s">
        <v>42</v>
      </c>
      <c r="H20" s="62"/>
      <c r="I20" s="2"/>
      <c r="J20" s="54"/>
    </row>
    <row r="21" spans="2:10" x14ac:dyDescent="0.6">
      <c r="B21" s="65" t="s">
        <v>43</v>
      </c>
      <c r="C21" s="9" t="s">
        <v>44</v>
      </c>
      <c r="D21" s="66">
        <v>107131.77009999999</v>
      </c>
      <c r="E21" s="2"/>
      <c r="F21" s="2"/>
      <c r="G21" s="9"/>
      <c r="H21" s="62"/>
      <c r="I21" s="2"/>
      <c r="J21" s="54"/>
    </row>
    <row r="22" spans="2:10" x14ac:dyDescent="0.6">
      <c r="B22" s="50" t="s">
        <v>45</v>
      </c>
      <c r="C22" s="21" t="s">
        <v>46</v>
      </c>
      <c r="D22" s="66">
        <v>18697.964</v>
      </c>
      <c r="E22" s="2"/>
      <c r="F22" s="2"/>
      <c r="G22" s="9"/>
      <c r="H22" s="62"/>
      <c r="I22" s="2"/>
      <c r="J22" s="67"/>
    </row>
    <row r="23" spans="2:10" x14ac:dyDescent="0.6">
      <c r="B23" s="56" t="s">
        <v>47</v>
      </c>
      <c r="C23" s="57"/>
      <c r="D23" s="58">
        <f>D19+D20-D21-D22</f>
        <v>4521472.7178999996</v>
      </c>
      <c r="E23" s="59"/>
      <c r="F23" s="60" t="s">
        <v>47</v>
      </c>
      <c r="G23" s="57"/>
      <c r="H23" s="58">
        <v>873232.672366068</v>
      </c>
      <c r="I23" s="2"/>
      <c r="J23" s="61">
        <f t="shared" si="0"/>
        <v>5.1778556402944025</v>
      </c>
    </row>
    <row r="24" spans="2:10" s="1" customFormat="1" x14ac:dyDescent="0.6">
      <c r="B24" s="2"/>
      <c r="C24" s="2"/>
      <c r="D24" s="2"/>
      <c r="E24" s="2"/>
      <c r="F24" s="2"/>
      <c r="G24" s="2"/>
      <c r="H24" s="2"/>
      <c r="I24" s="2"/>
      <c r="J24" s="2"/>
    </row>
    <row r="25" spans="2:10" ht="16.5" customHeight="1" x14ac:dyDescent="0.6">
      <c r="B25" s="47" t="s">
        <v>48</v>
      </c>
      <c r="C25" s="21" t="s">
        <v>49</v>
      </c>
      <c r="D25" s="48">
        <v>3088687.4249999998</v>
      </c>
      <c r="E25" s="2"/>
      <c r="F25" s="21" t="s">
        <v>50</v>
      </c>
      <c r="G25" s="21" t="s">
        <v>51</v>
      </c>
      <c r="H25" s="68">
        <v>9229.8814333319988</v>
      </c>
      <c r="I25" s="2"/>
      <c r="J25" s="63"/>
    </row>
    <row r="26" spans="2:10" ht="16.5" customHeight="1" x14ac:dyDescent="0.6">
      <c r="B26" s="47" t="s">
        <v>52</v>
      </c>
      <c r="C26" s="21" t="s">
        <v>53</v>
      </c>
      <c r="D26" s="48">
        <v>299404.39399999997</v>
      </c>
      <c r="E26" s="2"/>
      <c r="F26" s="21" t="s">
        <v>54</v>
      </c>
      <c r="G26" s="21" t="s">
        <v>55</v>
      </c>
      <c r="H26" s="68">
        <v>13.923172392</v>
      </c>
      <c r="I26" s="2"/>
      <c r="J26" s="54"/>
    </row>
    <row r="27" spans="2:10" ht="16.5" customHeight="1" x14ac:dyDescent="0.6">
      <c r="B27" s="47" t="s">
        <v>56</v>
      </c>
      <c r="C27" s="21" t="s">
        <v>57</v>
      </c>
      <c r="D27" s="48">
        <v>71520.179000000004</v>
      </c>
      <c r="E27" s="2"/>
      <c r="F27" s="21" t="s">
        <v>58</v>
      </c>
      <c r="G27" s="21" t="s">
        <v>59</v>
      </c>
      <c r="H27" s="68">
        <v>2382.5436657720002</v>
      </c>
      <c r="I27" s="2"/>
      <c r="J27" s="54"/>
    </row>
    <row r="28" spans="2:10" ht="16.5" customHeight="1" x14ac:dyDescent="0.6">
      <c r="B28" s="47" t="s">
        <v>60</v>
      </c>
      <c r="C28" s="21" t="s">
        <v>61</v>
      </c>
      <c r="D28" s="48">
        <v>66759.099000000002</v>
      </c>
      <c r="E28" s="2"/>
      <c r="F28" s="21" t="s">
        <v>62</v>
      </c>
      <c r="G28" s="21" t="s">
        <v>63</v>
      </c>
      <c r="H28" s="68">
        <v>1457.5144597799999</v>
      </c>
      <c r="I28" s="2"/>
      <c r="J28" s="54"/>
    </row>
    <row r="29" spans="2:10" ht="16.5" customHeight="1" x14ac:dyDescent="0.6">
      <c r="B29" s="2"/>
      <c r="C29" s="9"/>
      <c r="D29" s="10"/>
      <c r="E29" s="2"/>
      <c r="F29" s="21" t="s">
        <v>64</v>
      </c>
      <c r="G29" s="21" t="s">
        <v>65</v>
      </c>
      <c r="H29" s="68">
        <v>53934.438193164002</v>
      </c>
      <c r="I29" s="2"/>
      <c r="J29" s="54"/>
    </row>
    <row r="30" spans="2:10" ht="16.5" customHeight="1" thickBot="1" x14ac:dyDescent="0.65">
      <c r="B30" s="2"/>
      <c r="C30" s="9"/>
      <c r="D30" s="10"/>
      <c r="E30" s="2"/>
      <c r="F30" s="69" t="s">
        <v>66</v>
      </c>
      <c r="G30" s="70" t="s">
        <v>67</v>
      </c>
      <c r="H30" s="68">
        <v>14675.090028672001</v>
      </c>
      <c r="I30" s="2"/>
      <c r="J30" s="67"/>
    </row>
    <row r="31" spans="2:10" ht="16.899999999999999" thickTop="1" x14ac:dyDescent="0.6">
      <c r="B31" s="56" t="s">
        <v>68</v>
      </c>
      <c r="C31" s="57"/>
      <c r="D31" s="58">
        <f>D25+D26+D27+D28</f>
        <v>3526371.0969999996</v>
      </c>
      <c r="E31" s="59"/>
      <c r="F31" s="60" t="s">
        <v>69</v>
      </c>
      <c r="G31" s="57" t="s">
        <v>70</v>
      </c>
      <c r="H31" s="58">
        <f>H25+H26+H27+H28+H29+H30</f>
        <v>81693.390953112001</v>
      </c>
      <c r="I31" s="2"/>
      <c r="J31" s="61">
        <f t="shared" si="0"/>
        <v>43.165928796173532</v>
      </c>
    </row>
    <row r="32" spans="2:10" s="1" customFormat="1" x14ac:dyDescent="0.6">
      <c r="B32" s="2"/>
      <c r="C32" s="2"/>
      <c r="D32" s="2"/>
      <c r="E32" s="2"/>
      <c r="F32" s="2"/>
      <c r="G32" s="2"/>
      <c r="H32" s="2"/>
      <c r="I32" s="2"/>
      <c r="J32" s="2"/>
    </row>
    <row r="33" spans="2:10" ht="16.5" customHeight="1" x14ac:dyDescent="0.6">
      <c r="B33" s="47" t="s">
        <v>71</v>
      </c>
      <c r="C33" s="21" t="s">
        <v>72</v>
      </c>
      <c r="D33" s="48">
        <v>2316743.443</v>
      </c>
      <c r="E33" s="59"/>
      <c r="F33" s="2" t="s">
        <v>80</v>
      </c>
      <c r="G33" s="21" t="s">
        <v>81</v>
      </c>
      <c r="H33" s="68">
        <v>629350.07689964399</v>
      </c>
      <c r="I33" s="2"/>
      <c r="J33" s="63"/>
    </row>
    <row r="34" spans="2:10" ht="16.5" customHeight="1" x14ac:dyDescent="0.6">
      <c r="B34" s="47" t="s">
        <v>73</v>
      </c>
      <c r="C34" s="21" t="s">
        <v>74</v>
      </c>
      <c r="D34" s="48">
        <v>1117001.3400000001</v>
      </c>
      <c r="E34" s="59"/>
      <c r="F34" s="2" t="s">
        <v>82</v>
      </c>
      <c r="G34" s="21" t="s">
        <v>83</v>
      </c>
      <c r="H34" s="68">
        <v>4116.2328463080003</v>
      </c>
      <c r="I34" s="2"/>
      <c r="J34" s="54"/>
    </row>
    <row r="35" spans="2:10" ht="16.5" customHeight="1" x14ac:dyDescent="0.6">
      <c r="B35" s="50" t="s">
        <v>99</v>
      </c>
      <c r="C35" s="21"/>
      <c r="D35" s="68">
        <v>186110.42874776397</v>
      </c>
      <c r="E35" s="59"/>
      <c r="F35" s="2" t="s">
        <v>84</v>
      </c>
      <c r="G35" s="21" t="s">
        <v>85</v>
      </c>
      <c r="H35" s="68">
        <v>61087.311260028</v>
      </c>
      <c r="I35" s="2"/>
      <c r="J35" s="54"/>
    </row>
    <row r="36" spans="2:10" ht="16.5" customHeight="1" x14ac:dyDescent="0.6">
      <c r="B36" s="52"/>
      <c r="C36" s="71"/>
      <c r="D36" s="53"/>
      <c r="E36" s="59"/>
      <c r="F36" s="2" t="s">
        <v>21</v>
      </c>
      <c r="G36" s="21" t="s">
        <v>86</v>
      </c>
      <c r="H36" s="68">
        <v>1562.978939244</v>
      </c>
      <c r="I36" s="2"/>
      <c r="J36" s="54"/>
    </row>
    <row r="37" spans="2:10" ht="33" x14ac:dyDescent="0.6">
      <c r="B37" s="52"/>
      <c r="C37" s="71"/>
      <c r="D37" s="53"/>
      <c r="E37" s="59"/>
      <c r="F37" s="2" t="s">
        <v>87</v>
      </c>
      <c r="G37" s="21" t="s">
        <v>88</v>
      </c>
      <c r="H37" s="68">
        <v>72610.667993640003</v>
      </c>
      <c r="I37" s="2"/>
      <c r="J37" s="54"/>
    </row>
    <row r="38" spans="2:10" ht="16.5" customHeight="1" x14ac:dyDescent="0.6">
      <c r="B38" s="52"/>
      <c r="C38" s="71"/>
      <c r="D38" s="53"/>
      <c r="E38" s="59"/>
      <c r="F38" s="2" t="s">
        <v>89</v>
      </c>
      <c r="G38" s="21"/>
      <c r="H38" s="68">
        <v>482811.64582017605</v>
      </c>
      <c r="I38" s="2"/>
      <c r="J38" s="54"/>
    </row>
    <row r="39" spans="2:10" x14ac:dyDescent="0.6">
      <c r="B39" s="52"/>
      <c r="C39" s="71"/>
      <c r="D39" s="53"/>
      <c r="E39" s="59"/>
      <c r="F39" s="72" t="s">
        <v>90</v>
      </c>
      <c r="G39" s="21" t="s">
        <v>91</v>
      </c>
      <c r="H39" s="73"/>
      <c r="I39" s="2"/>
      <c r="J39" s="54"/>
    </row>
    <row r="40" spans="2:10" ht="33" x14ac:dyDescent="0.6">
      <c r="B40" s="52"/>
      <c r="C40" s="71"/>
      <c r="D40" s="53"/>
      <c r="E40" s="59"/>
      <c r="F40" s="72" t="s">
        <v>92</v>
      </c>
      <c r="G40" s="21" t="s">
        <v>93</v>
      </c>
      <c r="H40" s="73"/>
      <c r="I40" s="2"/>
      <c r="J40" s="54"/>
    </row>
    <row r="41" spans="2:10" x14ac:dyDescent="0.6">
      <c r="B41" s="52"/>
      <c r="C41" s="71"/>
      <c r="D41" s="53"/>
      <c r="E41" s="59"/>
      <c r="F41" s="74" t="s">
        <v>94</v>
      </c>
      <c r="G41" s="21"/>
      <c r="H41" s="73"/>
      <c r="I41" s="2"/>
      <c r="J41" s="54"/>
    </row>
    <row r="42" spans="2:10" ht="33" x14ac:dyDescent="0.6">
      <c r="B42" s="52"/>
      <c r="C42" s="71"/>
      <c r="D42" s="53"/>
      <c r="E42" s="59"/>
      <c r="F42" s="72" t="s">
        <v>95</v>
      </c>
      <c r="G42" s="21" t="s">
        <v>96</v>
      </c>
      <c r="H42" s="73"/>
      <c r="I42" s="2"/>
      <c r="J42" s="54"/>
    </row>
    <row r="43" spans="2:10" x14ac:dyDescent="0.6">
      <c r="B43" s="52"/>
      <c r="C43" s="71"/>
      <c r="D43" s="53"/>
      <c r="E43" s="59"/>
      <c r="F43" s="72" t="s">
        <v>97</v>
      </c>
      <c r="G43" s="21" t="s">
        <v>98</v>
      </c>
      <c r="H43" s="73"/>
      <c r="I43" s="2"/>
      <c r="J43" s="67"/>
    </row>
    <row r="44" spans="2:10" x14ac:dyDescent="0.6">
      <c r="B44" s="56" t="s">
        <v>75</v>
      </c>
      <c r="C44" s="57"/>
      <c r="D44" s="58">
        <f>D33+D34-D35</f>
        <v>3247634.354252236</v>
      </c>
      <c r="E44" s="59"/>
      <c r="F44" s="60" t="s">
        <v>75</v>
      </c>
      <c r="G44" s="57"/>
      <c r="H44" s="75">
        <v>1251538.9137590399</v>
      </c>
      <c r="I44" s="2"/>
      <c r="J44" s="61">
        <f t="shared" si="0"/>
        <v>2.5949128057855231</v>
      </c>
    </row>
    <row r="45" spans="2:10" x14ac:dyDescent="0.6">
      <c r="B45" s="47"/>
      <c r="C45" s="21"/>
      <c r="D45" s="64"/>
      <c r="E45" s="2"/>
      <c r="F45" s="2"/>
      <c r="G45" s="71"/>
      <c r="H45" s="10"/>
      <c r="I45" s="2"/>
      <c r="J45" s="6"/>
    </row>
    <row r="46" spans="2:10" ht="33" x14ac:dyDescent="0.6">
      <c r="B46" s="57" t="s">
        <v>163</v>
      </c>
      <c r="C46" s="76"/>
      <c r="D46" s="75">
        <v>186110.42874776397</v>
      </c>
      <c r="E46" s="77"/>
      <c r="F46" s="78" t="s">
        <v>76</v>
      </c>
      <c r="G46" s="57" t="s">
        <v>79</v>
      </c>
      <c r="H46" s="75">
        <v>186110.42874776397</v>
      </c>
      <c r="I46" s="2"/>
      <c r="J46" s="61">
        <f t="shared" si="0"/>
        <v>1</v>
      </c>
    </row>
    <row r="47" spans="2:10" x14ac:dyDescent="0.6">
      <c r="B47" s="52"/>
      <c r="C47" s="21"/>
      <c r="D47" s="53"/>
      <c r="E47" s="2"/>
      <c r="F47" s="52"/>
      <c r="G47" s="71"/>
      <c r="H47" s="53"/>
      <c r="I47" s="2"/>
      <c r="J47" s="6"/>
    </row>
    <row r="48" spans="2:10" x14ac:dyDescent="0.6">
      <c r="B48" s="56" t="s">
        <v>77</v>
      </c>
      <c r="C48" s="57"/>
      <c r="D48" s="58">
        <f>D15+D17+D23+D31+D44+D46</f>
        <v>16602772.441599999</v>
      </c>
      <c r="E48" s="59"/>
      <c r="F48" s="60" t="s">
        <v>77</v>
      </c>
      <c r="G48" s="57"/>
      <c r="H48" s="58">
        <f>H15+H17+H23+H31+H44+H46</f>
        <v>7488956.1050788555</v>
      </c>
      <c r="I48" s="2"/>
      <c r="J48" s="61">
        <f>D48/H48</f>
        <v>2.2169675197241898</v>
      </c>
    </row>
    <row r="49" spans="2:10" ht="21" x14ac:dyDescent="0.6">
      <c r="B49" s="99" t="s">
        <v>78</v>
      </c>
      <c r="C49" s="99"/>
      <c r="D49" s="99"/>
      <c r="E49" s="99"/>
      <c r="F49" s="99"/>
      <c r="G49" s="99"/>
      <c r="H49" s="99"/>
      <c r="I49" s="100"/>
      <c r="J49" s="100"/>
    </row>
    <row r="50" spans="2:10" x14ac:dyDescent="0.6">
      <c r="B50" s="95" t="s">
        <v>100</v>
      </c>
      <c r="C50" s="95"/>
      <c r="D50" s="95"/>
      <c r="E50" s="95"/>
      <c r="F50" s="95"/>
      <c r="G50" s="95"/>
      <c r="H50" s="95"/>
    </row>
    <row r="54" spans="2:10" x14ac:dyDescent="0.6">
      <c r="C54" s="18"/>
      <c r="D54" s="19"/>
    </row>
  </sheetData>
  <mergeCells count="7">
    <mergeCell ref="B50:H50"/>
    <mergeCell ref="B2:J2"/>
    <mergeCell ref="B3:J3"/>
    <mergeCell ref="B4:D4"/>
    <mergeCell ref="F4:H4"/>
    <mergeCell ref="B49:H49"/>
    <mergeCell ref="I49:J4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AF10D-025C-42BC-872A-4C8B46A87350}">
  <dimension ref="B1:K17"/>
  <sheetViews>
    <sheetView zoomScale="90" zoomScaleNormal="90" workbookViewId="0"/>
  </sheetViews>
  <sheetFormatPr baseColWidth="10" defaultColWidth="10.9296875" defaultRowHeight="14.25" x14ac:dyDescent="0.45"/>
  <cols>
    <col min="1" max="1" width="10.9296875" style="11"/>
    <col min="2" max="2" width="44.46484375" style="11" customWidth="1"/>
    <col min="3" max="3" width="24.53125" style="11" customWidth="1"/>
    <col min="4" max="4" width="20.265625" style="11" customWidth="1"/>
    <col min="5" max="5" width="33.53125" style="11" customWidth="1"/>
    <col min="6" max="6" width="18.796875" style="11" customWidth="1"/>
    <col min="7" max="7" width="12.06640625" style="11" customWidth="1"/>
    <col min="8" max="8" width="19.9296875" style="11" customWidth="1"/>
    <col min="9" max="9" width="28.265625" style="11" customWidth="1"/>
    <col min="10" max="10" width="18.53125" style="11" customWidth="1"/>
    <col min="11" max="16384" width="10.9296875" style="11"/>
  </cols>
  <sheetData>
    <row r="1" spans="2:11" ht="115.5" customHeight="1" x14ac:dyDescent="0.45"/>
    <row r="2" spans="2:11" ht="21" x14ac:dyDescent="0.45">
      <c r="B2" s="101" t="s">
        <v>101</v>
      </c>
      <c r="C2" s="101"/>
      <c r="D2" s="101"/>
      <c r="E2" s="101"/>
      <c r="F2" s="101"/>
      <c r="G2" s="101"/>
      <c r="H2" s="101"/>
      <c r="I2" s="101"/>
      <c r="J2" s="101"/>
    </row>
    <row r="3" spans="2:11" ht="21" x14ac:dyDescent="0.45">
      <c r="B3" s="102" t="s">
        <v>102</v>
      </c>
      <c r="C3" s="102"/>
      <c r="D3" s="102"/>
      <c r="E3" s="102"/>
      <c r="F3" s="102"/>
      <c r="G3" s="102"/>
      <c r="H3" s="102"/>
      <c r="I3" s="102"/>
      <c r="J3" s="102"/>
    </row>
    <row r="4" spans="2:11" ht="36" x14ac:dyDescent="0.45">
      <c r="B4" s="103" t="s">
        <v>1</v>
      </c>
      <c r="C4" s="15" t="s">
        <v>103</v>
      </c>
      <c r="D4" s="15" t="s">
        <v>104</v>
      </c>
      <c r="E4" s="15" t="s">
        <v>105</v>
      </c>
      <c r="F4" s="15" t="s">
        <v>106</v>
      </c>
      <c r="G4" s="15" t="s">
        <v>107</v>
      </c>
      <c r="H4" s="15" t="s">
        <v>159</v>
      </c>
      <c r="I4" s="15" t="s">
        <v>108</v>
      </c>
      <c r="J4" s="16" t="s">
        <v>109</v>
      </c>
    </row>
    <row r="5" spans="2:11" ht="36" x14ac:dyDescent="0.45">
      <c r="B5" s="104"/>
      <c r="C5" s="17" t="s">
        <v>110</v>
      </c>
      <c r="D5" s="17" t="s">
        <v>111</v>
      </c>
      <c r="E5" s="17" t="s">
        <v>112</v>
      </c>
      <c r="F5" s="17" t="s">
        <v>113</v>
      </c>
      <c r="G5" s="17" t="s">
        <v>114</v>
      </c>
      <c r="H5" s="17" t="s">
        <v>115</v>
      </c>
      <c r="I5" s="17" t="s">
        <v>116</v>
      </c>
      <c r="J5" s="17" t="s">
        <v>117</v>
      </c>
    </row>
    <row r="6" spans="2:11" ht="16.5" x14ac:dyDescent="0.45">
      <c r="B6" s="79" t="s">
        <v>118</v>
      </c>
      <c r="C6" s="80">
        <v>4026831.9726999998</v>
      </c>
      <c r="D6" s="80">
        <v>4162284.31213794</v>
      </c>
      <c r="E6" s="81">
        <f t="shared" ref="E6:E12" si="0">C6/D6</f>
        <v>0.96745721116576833</v>
      </c>
      <c r="F6" s="80"/>
      <c r="G6" s="82"/>
      <c r="H6" s="83"/>
      <c r="I6" s="80">
        <f>D6</f>
        <v>4162284.31213794</v>
      </c>
      <c r="J6" s="84">
        <f t="shared" ref="J6:J12" si="1">I6/D6</f>
        <v>1</v>
      </c>
    </row>
    <row r="7" spans="2:11" ht="16.5" x14ac:dyDescent="0.45">
      <c r="B7" s="79" t="s">
        <v>119</v>
      </c>
      <c r="C7" s="80">
        <v>1094351.871</v>
      </c>
      <c r="D7" s="80">
        <v>934096.38711494405</v>
      </c>
      <c r="E7" s="81">
        <f t="shared" si="0"/>
        <v>1.1715620423070279</v>
      </c>
      <c r="F7" s="80">
        <f>C7</f>
        <v>1094351.871</v>
      </c>
      <c r="G7" s="82">
        <f>F7/$F$12</f>
        <v>8.8326624937831166E-2</v>
      </c>
      <c r="H7" s="83">
        <f>G7*$H$12</f>
        <v>11964.047982486738</v>
      </c>
      <c r="I7" s="80">
        <f>C7-H7</f>
        <v>1082387.8230175134</v>
      </c>
      <c r="J7" s="84">
        <f>I7/D7</f>
        <v>1.1587538908704949</v>
      </c>
    </row>
    <row r="8" spans="2:11" ht="16.5" x14ac:dyDescent="0.45">
      <c r="B8" s="79" t="s">
        <v>120</v>
      </c>
      <c r="C8" s="80">
        <v>4521472.7178999996</v>
      </c>
      <c r="D8" s="80">
        <v>873232.67236606812</v>
      </c>
      <c r="E8" s="81">
        <f t="shared" si="0"/>
        <v>5.1778556402944025</v>
      </c>
      <c r="F8" s="80">
        <f>C8</f>
        <v>4521472.7178999996</v>
      </c>
      <c r="G8" s="82">
        <f t="shared" ref="G8:G12" si="2">F8/$F$12</f>
        <v>0.36493420032777496</v>
      </c>
      <c r="H8" s="83">
        <f>G8*$H$12</f>
        <v>49431.191175311025</v>
      </c>
      <c r="I8" s="80">
        <f>C8-H8</f>
        <v>4472041.5267246887</v>
      </c>
      <c r="J8" s="84">
        <f t="shared" si="1"/>
        <v>5.121248515137971</v>
      </c>
    </row>
    <row r="9" spans="2:11" ht="16.5" x14ac:dyDescent="0.45">
      <c r="B9" s="79" t="s">
        <v>121</v>
      </c>
      <c r="C9" s="80">
        <v>3526371.0970000001</v>
      </c>
      <c r="D9" s="80">
        <v>81693.390953112001</v>
      </c>
      <c r="E9" s="81">
        <f t="shared" si="0"/>
        <v>43.165928796173539</v>
      </c>
      <c r="F9" s="80">
        <f>C9</f>
        <v>3526371.0970000001</v>
      </c>
      <c r="G9" s="82">
        <f t="shared" si="2"/>
        <v>0.28461819779383118</v>
      </c>
      <c r="H9" s="83">
        <f>G9*$H$12</f>
        <v>38552.200737784813</v>
      </c>
      <c r="I9" s="80">
        <f t="shared" ref="I9" si="3">C9-H9</f>
        <v>3487818.8962622155</v>
      </c>
      <c r="J9" s="84">
        <f t="shared" si="1"/>
        <v>42.694015459145923</v>
      </c>
    </row>
    <row r="10" spans="2:11" ht="17.649999999999999" x14ac:dyDescent="0.45">
      <c r="B10" s="79" t="s">
        <v>164</v>
      </c>
      <c r="C10" s="80">
        <v>3247634.354252236</v>
      </c>
      <c r="D10" s="80">
        <v>1251538.9137590402</v>
      </c>
      <c r="E10" s="81">
        <f t="shared" si="0"/>
        <v>2.5949128057855226</v>
      </c>
      <c r="F10" s="80">
        <f>C10</f>
        <v>3247634.354252236</v>
      </c>
      <c r="G10" s="82">
        <f t="shared" si="2"/>
        <v>0.2621209769405628</v>
      </c>
      <c r="H10" s="83">
        <f>G10*$H$12</f>
        <v>35504.899542357598</v>
      </c>
      <c r="I10" s="80">
        <f>C10-H10</f>
        <v>3212129.4547098782</v>
      </c>
      <c r="J10" s="84">
        <f t="shared" si="1"/>
        <v>2.5665438120994071</v>
      </c>
    </row>
    <row r="11" spans="2:11" ht="16.899999999999999" thickBot="1" x14ac:dyDescent="0.5">
      <c r="B11" s="79" t="s">
        <v>122</v>
      </c>
      <c r="C11" s="80">
        <v>186110.42874776397</v>
      </c>
      <c r="D11" s="80">
        <v>186110.42874776397</v>
      </c>
      <c r="E11" s="81">
        <f t="shared" si="0"/>
        <v>1</v>
      </c>
      <c r="F11" s="80"/>
      <c r="G11" s="85"/>
      <c r="H11" s="85"/>
      <c r="I11" s="80">
        <f>D11</f>
        <v>186110.42874776397</v>
      </c>
      <c r="J11" s="84">
        <f t="shared" si="1"/>
        <v>1</v>
      </c>
    </row>
    <row r="12" spans="2:11" ht="17.25" thickTop="1" thickBot="1" x14ac:dyDescent="0.5">
      <c r="B12" s="86" t="s">
        <v>77</v>
      </c>
      <c r="C12" s="87">
        <f>SUM(C6:C11)</f>
        <v>16602772.441599999</v>
      </c>
      <c r="D12" s="87">
        <f>SUM(D6:D11)</f>
        <v>7488956.1050788686</v>
      </c>
      <c r="E12" s="88">
        <f t="shared" si="0"/>
        <v>2.2169675197241858</v>
      </c>
      <c r="F12" s="87">
        <f>SUM(F7:F10)</f>
        <v>12389830.040152235</v>
      </c>
      <c r="G12" s="89">
        <f t="shared" si="2"/>
        <v>1</v>
      </c>
      <c r="H12" s="90">
        <f>D6-(D6*E6)</f>
        <v>135452.33943794016</v>
      </c>
      <c r="I12" s="90">
        <f>SUM(I6:I11)</f>
        <v>16602772.4416</v>
      </c>
      <c r="J12" s="91">
        <f t="shared" si="1"/>
        <v>2.2169675197241863</v>
      </c>
    </row>
    <row r="13" spans="2:11" ht="35.75" customHeight="1" thickTop="1" x14ac:dyDescent="0.45">
      <c r="B13" s="105" t="s">
        <v>123</v>
      </c>
      <c r="C13" s="105"/>
      <c r="D13" s="105"/>
      <c r="E13" s="105"/>
      <c r="F13" s="105"/>
      <c r="G13" s="105"/>
      <c r="H13" s="105"/>
      <c r="I13" s="105"/>
      <c r="J13" s="105"/>
      <c r="K13" s="12"/>
    </row>
    <row r="14" spans="2:11" ht="35.75" customHeight="1" x14ac:dyDescent="0.45">
      <c r="B14" s="105" t="s">
        <v>124</v>
      </c>
      <c r="C14" s="105"/>
      <c r="D14" s="105"/>
      <c r="E14" s="105"/>
      <c r="F14" s="105"/>
      <c r="G14" s="105"/>
      <c r="H14" s="105"/>
      <c r="I14" s="105"/>
      <c r="J14" s="105"/>
      <c r="K14" s="12"/>
    </row>
    <row r="15" spans="2:11" ht="16.5" x14ac:dyDescent="0.6">
      <c r="B15" s="13"/>
      <c r="C15" s="13"/>
      <c r="E15" s="13"/>
      <c r="F15" s="13"/>
      <c r="G15" s="13"/>
      <c r="H15" s="13"/>
      <c r="I15" s="13"/>
      <c r="J15" s="13"/>
      <c r="K15" s="14"/>
    </row>
    <row r="16" spans="2:11" x14ac:dyDescent="0.45">
      <c r="B16" s="13"/>
      <c r="C16" s="13"/>
      <c r="D16" s="13"/>
      <c r="E16" s="13"/>
      <c r="F16" s="13"/>
      <c r="G16" s="13"/>
      <c r="H16" s="13"/>
      <c r="I16" s="13"/>
      <c r="J16" s="13"/>
    </row>
    <row r="17" spans="2:10" x14ac:dyDescent="0.45">
      <c r="B17" s="13"/>
      <c r="C17" s="13"/>
      <c r="D17" s="13"/>
      <c r="E17" s="13"/>
      <c r="F17" s="13"/>
      <c r="G17" s="13"/>
      <c r="H17" s="13"/>
      <c r="I17" s="13"/>
      <c r="J17" s="13"/>
    </row>
  </sheetData>
  <mergeCells count="5">
    <mergeCell ref="B2:J2"/>
    <mergeCell ref="B3:J3"/>
    <mergeCell ref="B4:B5"/>
    <mergeCell ref="B13:J13"/>
    <mergeCell ref="B14:J1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514B7-9804-4C11-A582-E004D56D5E41}">
  <dimension ref="B1:M15"/>
  <sheetViews>
    <sheetView zoomScale="80" zoomScaleNormal="80" workbookViewId="0">
      <selection activeCell="D4" sqref="D4"/>
    </sheetView>
  </sheetViews>
  <sheetFormatPr baseColWidth="10" defaultColWidth="10.9296875" defaultRowHeight="16.5" x14ac:dyDescent="0.6"/>
  <cols>
    <col min="1" max="1" width="10.9296875" style="14"/>
    <col min="2" max="2" width="19.73046875" style="14" customWidth="1"/>
    <col min="3" max="3" width="29.19921875" style="14" customWidth="1"/>
    <col min="4" max="4" width="21.53125" style="14" customWidth="1"/>
    <col min="5" max="6" width="25.19921875" style="14" customWidth="1"/>
    <col min="7" max="7" width="15" style="14" customWidth="1"/>
    <col min="8" max="8" width="17.59765625" style="14" bestFit="1" customWidth="1"/>
    <col min="9" max="9" width="18.796875" style="14" customWidth="1"/>
    <col min="10" max="11" width="30" style="14" customWidth="1"/>
    <col min="12" max="12" width="21.796875" style="14" customWidth="1"/>
    <col min="13" max="13" width="16.796875" style="14" customWidth="1"/>
    <col min="14" max="16384" width="10.9296875" style="14"/>
  </cols>
  <sheetData>
    <row r="1" spans="2:13" ht="94.05" customHeight="1" x14ac:dyDescent="0.6"/>
    <row r="2" spans="2:13" ht="21" x14ac:dyDescent="0.6">
      <c r="B2" s="101" t="s">
        <v>125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2:13" ht="21" x14ac:dyDescent="0.6">
      <c r="B3" s="106" t="s">
        <v>126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</row>
    <row r="4" spans="2:13" ht="64.5" customHeight="1" x14ac:dyDescent="0.6">
      <c r="B4" s="20" t="s">
        <v>127</v>
      </c>
      <c r="C4" s="20" t="s">
        <v>128</v>
      </c>
      <c r="D4" s="20" t="s">
        <v>129</v>
      </c>
      <c r="E4" s="20" t="s">
        <v>130</v>
      </c>
      <c r="F4" s="20" t="s">
        <v>131</v>
      </c>
      <c r="G4" s="20" t="s">
        <v>132</v>
      </c>
      <c r="H4" s="20" t="s">
        <v>133</v>
      </c>
      <c r="I4" s="20" t="s">
        <v>134</v>
      </c>
      <c r="J4" s="20" t="s">
        <v>135</v>
      </c>
      <c r="K4" s="20" t="s">
        <v>136</v>
      </c>
      <c r="L4" s="20" t="s">
        <v>137</v>
      </c>
      <c r="M4" s="20" t="s">
        <v>138</v>
      </c>
    </row>
    <row r="5" spans="2:13" x14ac:dyDescent="0.6">
      <c r="B5" s="2" t="s">
        <v>139</v>
      </c>
      <c r="C5" s="22">
        <v>861714.97348359297</v>
      </c>
      <c r="D5" s="23">
        <v>0.10928820158356882</v>
      </c>
      <c r="E5" s="22">
        <f>D5*$E$13</f>
        <v>465770.53119722806</v>
      </c>
      <c r="F5" s="22">
        <v>613221.62424636004</v>
      </c>
      <c r="G5" s="24">
        <f>E5/F5</f>
        <v>0.75954681436691485</v>
      </c>
      <c r="H5" s="25">
        <f>F5</f>
        <v>613221.62424636004</v>
      </c>
      <c r="I5" s="25"/>
      <c r="J5" s="26"/>
      <c r="K5" s="25"/>
      <c r="L5" s="25">
        <f>H5-K5</f>
        <v>613221.62424636004</v>
      </c>
      <c r="M5" s="27">
        <f>L5/F5</f>
        <v>1</v>
      </c>
    </row>
    <row r="6" spans="2:13" x14ac:dyDescent="0.6">
      <c r="B6" s="28" t="s">
        <v>140</v>
      </c>
      <c r="C6" s="22">
        <v>358253.90788752504</v>
      </c>
      <c r="D6" s="23">
        <v>4.543605079186732E-2</v>
      </c>
      <c r="E6" s="22">
        <f t="shared" ref="E6:E12" si="0">D6*$E$13</f>
        <v>193641.88637187751</v>
      </c>
      <c r="F6" s="22">
        <v>49658.897002559999</v>
      </c>
      <c r="G6" s="24">
        <f>E6/F6</f>
        <v>3.8994399404782381</v>
      </c>
      <c r="H6" s="22">
        <f t="shared" ref="H6:H12" si="1">E6</f>
        <v>193641.88637187751</v>
      </c>
      <c r="I6" s="22">
        <f>H6</f>
        <v>193641.88637187751</v>
      </c>
      <c r="J6" s="29">
        <f>I6/$I$13</f>
        <v>5.1010945260460981E-2</v>
      </c>
      <c r="K6" s="22">
        <f>J6*$K$13</f>
        <v>7521.6196361243774</v>
      </c>
      <c r="L6" s="25">
        <f t="shared" ref="L6:L12" si="2">H6-K6</f>
        <v>186120.26673575313</v>
      </c>
      <c r="M6" s="27">
        <f t="shared" ref="M6:M12" si="3">L6/F6</f>
        <v>3.7479742396646127</v>
      </c>
    </row>
    <row r="7" spans="2:13" x14ac:dyDescent="0.6">
      <c r="B7" s="2" t="s">
        <v>141</v>
      </c>
      <c r="C7" s="25">
        <v>217358.88210145995</v>
      </c>
      <c r="D7" s="23">
        <v>2.7566842928412702E-2</v>
      </c>
      <c r="E7" s="22">
        <f t="shared" si="0"/>
        <v>117485.90321874019</v>
      </c>
      <c r="F7" s="22">
        <v>23156.81586816</v>
      </c>
      <c r="G7" s="24">
        <f t="shared" ref="G7:G13" si="4">E7/F7</f>
        <v>5.0734912730502018</v>
      </c>
      <c r="H7" s="22">
        <f t="shared" si="1"/>
        <v>117485.90321874019</v>
      </c>
      <c r="I7" s="22">
        <f t="shared" ref="I7:I12" si="5">H7</f>
        <v>117485.90321874019</v>
      </c>
      <c r="J7" s="29">
        <f t="shared" ref="J7:J12" si="6">I7/$I$13</f>
        <v>3.0949228445635208E-2</v>
      </c>
      <c r="K7" s="22">
        <f t="shared" ref="K7:K12" si="7">J7*$K$13</f>
        <v>4563.4975633361792</v>
      </c>
      <c r="L7" s="25">
        <f t="shared" si="2"/>
        <v>112922.40565540401</v>
      </c>
      <c r="M7" s="27">
        <f t="shared" si="3"/>
        <v>4.8764219700286731</v>
      </c>
    </row>
    <row r="8" spans="2:13" x14ac:dyDescent="0.6">
      <c r="B8" s="28" t="s">
        <v>142</v>
      </c>
      <c r="C8" s="22">
        <v>145962.62973949101</v>
      </c>
      <c r="D8" s="23">
        <v>1.8511913792270938E-2</v>
      </c>
      <c r="E8" s="22">
        <f t="shared" si="0"/>
        <v>78895.102998928545</v>
      </c>
      <c r="F8" s="22">
        <v>11569.299762479999</v>
      </c>
      <c r="G8" s="24">
        <f t="shared" si="4"/>
        <v>6.8193498844926257</v>
      </c>
      <c r="H8" s="22">
        <f t="shared" si="1"/>
        <v>78895.102998928545</v>
      </c>
      <c r="I8" s="22">
        <f t="shared" si="5"/>
        <v>78895.102998928545</v>
      </c>
      <c r="J8" s="29">
        <f t="shared" si="6"/>
        <v>2.0783281219787026E-2</v>
      </c>
      <c r="K8" s="22">
        <f t="shared" si="7"/>
        <v>3064.5175330050806</v>
      </c>
      <c r="L8" s="25">
        <f t="shared" si="2"/>
        <v>75830.585465923461</v>
      </c>
      <c r="M8" s="27">
        <f t="shared" si="3"/>
        <v>6.554466305026259</v>
      </c>
    </row>
    <row r="9" spans="2:13" x14ac:dyDescent="0.6">
      <c r="B9" s="2" t="s">
        <v>143</v>
      </c>
      <c r="C9" s="25">
        <v>238772.03523009701</v>
      </c>
      <c r="D9" s="23">
        <v>3.0282595895083034E-2</v>
      </c>
      <c r="E9" s="22">
        <f t="shared" si="0"/>
        <v>129060.05013998174</v>
      </c>
      <c r="F9" s="22">
        <v>9469.4160361199993</v>
      </c>
      <c r="G9" s="24">
        <f t="shared" si="4"/>
        <v>13.629145624999156</v>
      </c>
      <c r="H9" s="22">
        <f t="shared" si="1"/>
        <v>129060.05013998174</v>
      </c>
      <c r="I9" s="22">
        <f t="shared" si="5"/>
        <v>129060.05013998174</v>
      </c>
      <c r="J9" s="29">
        <f t="shared" si="6"/>
        <v>3.399819778846707E-2</v>
      </c>
      <c r="K9" s="22">
        <f t="shared" si="7"/>
        <v>5013.0714256100291</v>
      </c>
      <c r="L9" s="25">
        <f t="shared" si="2"/>
        <v>124046.97871437171</v>
      </c>
      <c r="M9" s="27">
        <f t="shared" si="3"/>
        <v>13.099749577081498</v>
      </c>
    </row>
    <row r="10" spans="2:13" x14ac:dyDescent="0.6">
      <c r="B10" s="28" t="s">
        <v>144</v>
      </c>
      <c r="C10" s="22">
        <v>333297.37997960701</v>
      </c>
      <c r="D10" s="23">
        <v>4.2270904384116709E-2</v>
      </c>
      <c r="E10" s="22">
        <f t="shared" si="0"/>
        <v>180152.48950841365</v>
      </c>
      <c r="F10" s="22">
        <v>1114.92921516</v>
      </c>
      <c r="G10" s="24">
        <f t="shared" si="4"/>
        <v>161.58199736703511</v>
      </c>
      <c r="H10" s="22">
        <f t="shared" si="1"/>
        <v>180152.48950841365</v>
      </c>
      <c r="I10" s="22">
        <f t="shared" si="5"/>
        <v>180152.48950841365</v>
      </c>
      <c r="J10" s="29">
        <f t="shared" si="6"/>
        <v>4.7457442979052085E-2</v>
      </c>
      <c r="K10" s="22">
        <f t="shared" si="7"/>
        <v>6997.6518405780535</v>
      </c>
      <c r="L10" s="25">
        <f t="shared" si="2"/>
        <v>173154.83766783559</v>
      </c>
      <c r="M10" s="27">
        <f t="shared" si="3"/>
        <v>155.30567798690851</v>
      </c>
    </row>
    <row r="11" spans="2:13" x14ac:dyDescent="0.6">
      <c r="B11" s="2" t="s">
        <v>145</v>
      </c>
      <c r="C11" s="25">
        <v>520217.87806445296</v>
      </c>
      <c r="D11" s="23">
        <v>6.5977356869460102E-2</v>
      </c>
      <c r="E11" s="22">
        <f t="shared" si="0"/>
        <v>281185.96619580325</v>
      </c>
      <c r="F11" s="22">
        <v>5890.0244614800004</v>
      </c>
      <c r="G11" s="24">
        <f t="shared" si="4"/>
        <v>47.739354570549438</v>
      </c>
      <c r="H11" s="22">
        <f t="shared" si="1"/>
        <v>281185.96619580325</v>
      </c>
      <c r="I11" s="22">
        <f t="shared" si="5"/>
        <v>281185.96619580325</v>
      </c>
      <c r="J11" s="29">
        <f t="shared" si="6"/>
        <v>7.4072620332142444E-2</v>
      </c>
      <c r="K11" s="22">
        <f t="shared" si="7"/>
        <v>10922.088832987713</v>
      </c>
      <c r="L11" s="25">
        <f t="shared" si="2"/>
        <v>270263.87736281555</v>
      </c>
      <c r="M11" s="27">
        <f t="shared" si="3"/>
        <v>45.885017817889626</v>
      </c>
    </row>
    <row r="12" spans="2:13" ht="16.899999999999999" thickBot="1" x14ac:dyDescent="0.65">
      <c r="B12" s="28" t="s">
        <v>146</v>
      </c>
      <c r="C12" s="22">
        <v>5209216.4724209458</v>
      </c>
      <c r="D12" s="23">
        <v>0.66066613375522032</v>
      </c>
      <c r="E12" s="22">
        <f t="shared" si="0"/>
        <v>2815663.6453376552</v>
      </c>
      <c r="F12" s="22">
        <v>14917.838033040001</v>
      </c>
      <c r="G12" s="24">
        <f t="shared" si="4"/>
        <v>188.74475236301188</v>
      </c>
      <c r="H12" s="22">
        <f t="shared" si="1"/>
        <v>2815663.6453376552</v>
      </c>
      <c r="I12" s="22">
        <f t="shared" si="5"/>
        <v>2815663.6453376552</v>
      </c>
      <c r="J12" s="29">
        <f t="shared" si="6"/>
        <v>0.74172828397445523</v>
      </c>
      <c r="K12" s="22">
        <f t="shared" si="7"/>
        <v>109368.64621748991</v>
      </c>
      <c r="L12" s="25">
        <f t="shared" si="2"/>
        <v>2706294.9991201651</v>
      </c>
      <c r="M12" s="27">
        <f t="shared" si="3"/>
        <v>181.41335179576743</v>
      </c>
    </row>
    <row r="13" spans="2:13" ht="17.25" thickTop="1" thickBot="1" x14ac:dyDescent="0.65">
      <c r="B13" s="30" t="s">
        <v>147</v>
      </c>
      <c r="C13" s="31">
        <v>7884794.1589071723</v>
      </c>
      <c r="D13" s="32">
        <v>1</v>
      </c>
      <c r="E13" s="31">
        <v>4261855.5749686286</v>
      </c>
      <c r="F13" s="31">
        <f>SUM(F5:F12)</f>
        <v>728998.84462535998</v>
      </c>
      <c r="G13" s="33">
        <f t="shared" si="4"/>
        <v>5.8461760349686704</v>
      </c>
      <c r="H13" s="31">
        <f>SUM(H5:H12)</f>
        <v>4409306.6680177599</v>
      </c>
      <c r="I13" s="31">
        <f>SUM(I6:I12)</f>
        <v>3796085.0437714001</v>
      </c>
      <c r="J13" s="34">
        <f>SUM(J6:J12)</f>
        <v>1</v>
      </c>
      <c r="K13" s="31">
        <f>H13-E13</f>
        <v>147451.09304913133</v>
      </c>
      <c r="L13" s="31">
        <f>SUM(L5:L12)</f>
        <v>4261855.5749686286</v>
      </c>
      <c r="M13" s="33">
        <f>L13/F13</f>
        <v>5.8461760349686704</v>
      </c>
    </row>
    <row r="14" spans="2:13" ht="33.4" customHeight="1" thickTop="1" x14ac:dyDescent="0.6">
      <c r="B14" s="107" t="s">
        <v>148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</row>
    <row r="15" spans="2:13" x14ac:dyDescent="0.6">
      <c r="B15" s="12"/>
      <c r="C15" s="12"/>
      <c r="D15" s="12"/>
      <c r="E15" s="12"/>
      <c r="F15" s="12"/>
      <c r="G15" s="12"/>
      <c r="I15" s="12"/>
      <c r="J15" s="12"/>
      <c r="K15" s="12"/>
      <c r="L15" s="12"/>
      <c r="M15" s="12"/>
    </row>
  </sheetData>
  <mergeCells count="3">
    <mergeCell ref="B2:M2"/>
    <mergeCell ref="B3:M3"/>
    <mergeCell ref="B14:M1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EE1BA-9407-46EC-8C42-30E7C9AD1E86}">
  <dimension ref="A1:M22"/>
  <sheetViews>
    <sheetView zoomScale="80" zoomScaleNormal="80" workbookViewId="0"/>
  </sheetViews>
  <sheetFormatPr baseColWidth="10" defaultColWidth="10.9296875" defaultRowHeight="16.5" x14ac:dyDescent="0.6"/>
  <cols>
    <col min="1" max="1" width="7.9296875" style="14" customWidth="1"/>
    <col min="2" max="2" width="19" style="14" customWidth="1"/>
    <col min="3" max="3" width="19.265625" style="14" customWidth="1"/>
    <col min="4" max="4" width="21.53125" style="14" customWidth="1"/>
    <col min="5" max="6" width="25.19921875" style="14" customWidth="1"/>
    <col min="7" max="7" width="15" style="14" customWidth="1"/>
    <col min="8" max="8" width="15.53125" style="11" bestFit="1" customWidth="1"/>
    <col min="9" max="9" width="18.796875" style="11" customWidth="1"/>
    <col min="10" max="11" width="33" style="11" customWidth="1"/>
    <col min="12" max="12" width="21.796875" style="11" customWidth="1"/>
    <col min="13" max="13" width="16.796875" style="11" customWidth="1"/>
    <col min="14" max="16384" width="10.9296875" style="11"/>
  </cols>
  <sheetData>
    <row r="1" spans="2:13" ht="95.55" customHeight="1" x14ac:dyDescent="0.6"/>
    <row r="2" spans="2:13" ht="21" x14ac:dyDescent="0.6">
      <c r="B2" s="101" t="s">
        <v>149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2:13" ht="21" x14ac:dyDescent="0.6">
      <c r="B3" s="106" t="s">
        <v>150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</row>
    <row r="4" spans="2:13" ht="54" x14ac:dyDescent="0.6">
      <c r="B4" s="20" t="s">
        <v>127</v>
      </c>
      <c r="C4" s="20" t="s">
        <v>128</v>
      </c>
      <c r="D4" s="20" t="s">
        <v>129</v>
      </c>
      <c r="E4" s="20" t="s">
        <v>130</v>
      </c>
      <c r="F4" s="20" t="s">
        <v>131</v>
      </c>
      <c r="G4" s="20" t="s">
        <v>132</v>
      </c>
      <c r="H4" s="20" t="s">
        <v>133</v>
      </c>
      <c r="I4" s="20" t="s">
        <v>134</v>
      </c>
      <c r="J4" s="20" t="s">
        <v>135</v>
      </c>
      <c r="K4" s="20" t="s">
        <v>136</v>
      </c>
      <c r="L4" s="20" t="s">
        <v>137</v>
      </c>
      <c r="M4" s="20" t="s">
        <v>138</v>
      </c>
    </row>
    <row r="5" spans="2:13" x14ac:dyDescent="0.6">
      <c r="B5" s="2" t="s">
        <v>139</v>
      </c>
      <c r="C5" s="22">
        <v>1131.9449999999999</v>
      </c>
      <c r="D5" s="23">
        <v>7.9445123246639188E-2</v>
      </c>
      <c r="E5" s="22">
        <f>D5*$E$9</f>
        <v>16698.248841972374</v>
      </c>
      <c r="F5" s="22">
        <v>116251.56204588001</v>
      </c>
      <c r="G5" s="35">
        <f>E5/F5</f>
        <v>0.14363892018399047</v>
      </c>
      <c r="H5" s="25">
        <f>F5</f>
        <v>116251.56204588001</v>
      </c>
      <c r="I5" s="25"/>
      <c r="J5" s="26"/>
      <c r="K5" s="25"/>
      <c r="L5" s="25">
        <f>H5-K5</f>
        <v>116251.56204588001</v>
      </c>
      <c r="M5" s="36">
        <f>L5/F5</f>
        <v>1</v>
      </c>
    </row>
    <row r="6" spans="2:13" x14ac:dyDescent="0.6">
      <c r="B6" s="2" t="s">
        <v>140</v>
      </c>
      <c r="C6" s="22">
        <v>1138.011</v>
      </c>
      <c r="D6" s="23">
        <v>7.9870863117051716E-2</v>
      </c>
      <c r="E6" s="22">
        <f>D6*$E$9</f>
        <v>16787.733381835533</v>
      </c>
      <c r="F6" s="22">
        <v>23107.830624360002</v>
      </c>
      <c r="G6" s="35">
        <f>E6/F6</f>
        <v>0.72649543155894969</v>
      </c>
      <c r="H6" s="25">
        <f>F6</f>
        <v>23107.830624360002</v>
      </c>
      <c r="I6" s="22"/>
      <c r="J6" s="29"/>
      <c r="K6" s="22"/>
      <c r="L6" s="25">
        <f t="shared" ref="L6:L8" si="0">H6-K6</f>
        <v>23107.830624360002</v>
      </c>
      <c r="M6" s="36">
        <f t="shared" ref="M6:M8" si="1">L6/F6</f>
        <v>1</v>
      </c>
    </row>
    <row r="7" spans="2:13" x14ac:dyDescent="0.6">
      <c r="B7" s="2" t="s">
        <v>141</v>
      </c>
      <c r="C7" s="22">
        <v>864.03700000000003</v>
      </c>
      <c r="D7" s="23">
        <v>6.0642103595719213E-2</v>
      </c>
      <c r="E7" s="22">
        <f>D7*$E$9</f>
        <v>12746.118260755853</v>
      </c>
      <c r="F7" s="22">
        <v>3803.0219997600002</v>
      </c>
      <c r="G7" s="35">
        <f>E7/F7</f>
        <v>3.3515762626564429</v>
      </c>
      <c r="H7" s="25">
        <f>E7</f>
        <v>12746.118260755853</v>
      </c>
      <c r="I7" s="22">
        <f t="shared" ref="I7:I8" si="2">H7</f>
        <v>12746.118260755853</v>
      </c>
      <c r="J7" s="29">
        <f>I7/$I$9</f>
        <v>7.2134241417791234E-2</v>
      </c>
      <c r="K7" s="22">
        <f>J7*$K$9</f>
        <v>7637.0981488678317</v>
      </c>
      <c r="L7" s="25">
        <f t="shared" si="0"/>
        <v>5109.0201118880213</v>
      </c>
      <c r="M7" s="36">
        <f t="shared" si="1"/>
        <v>1.3434106119318898</v>
      </c>
    </row>
    <row r="8" spans="2:13" ht="16.899999999999999" thickBot="1" x14ac:dyDescent="0.65">
      <c r="B8" s="2" t="s">
        <v>151</v>
      </c>
      <c r="C8" s="22">
        <v>11114.144</v>
      </c>
      <c r="D8" s="23">
        <v>0.78004191004058987</v>
      </c>
      <c r="E8" s="22">
        <f>D8*$E$9</f>
        <v>163953.85127149659</v>
      </c>
      <c r="F8" s="22">
        <v>1071.41307072</v>
      </c>
      <c r="G8" s="35">
        <f>E8/F8</f>
        <v>153.02580839462601</v>
      </c>
      <c r="H8" s="22">
        <f t="shared" ref="H8" si="3">E8</f>
        <v>163953.85127149659</v>
      </c>
      <c r="I8" s="22">
        <f t="shared" si="2"/>
        <v>163953.85127149659</v>
      </c>
      <c r="J8" s="29">
        <f>I8/$I$9</f>
        <v>0.92786575858220877</v>
      </c>
      <c r="K8" s="22">
        <f>J8*$K$9</f>
        <v>98236.312297564233</v>
      </c>
      <c r="L8" s="25">
        <f t="shared" si="0"/>
        <v>65717.538973932358</v>
      </c>
      <c r="M8" s="36">
        <f t="shared" si="1"/>
        <v>61.337257095220551</v>
      </c>
    </row>
    <row r="9" spans="2:13" ht="17.25" thickTop="1" thickBot="1" x14ac:dyDescent="0.65">
      <c r="B9" s="30" t="s">
        <v>147</v>
      </c>
      <c r="C9" s="31">
        <v>14248.137000000001</v>
      </c>
      <c r="D9" s="39">
        <v>1</v>
      </c>
      <c r="E9" s="31">
        <v>210185.95175606036</v>
      </c>
      <c r="F9" s="31">
        <f>SUM(F5:F8)</f>
        <v>144233.82774072004</v>
      </c>
      <c r="G9" s="37">
        <f>E9/F9</f>
        <v>1.4572583633701952</v>
      </c>
      <c r="H9" s="31">
        <f>SUM(H5:H8)</f>
        <v>316059.36220249243</v>
      </c>
      <c r="I9" s="31">
        <f>SUM(I6:I8)</f>
        <v>176699.96953225243</v>
      </c>
      <c r="J9" s="38">
        <f>SUM(J6:J8)</f>
        <v>1</v>
      </c>
      <c r="K9" s="31">
        <f>H9-E9</f>
        <v>105873.41044643207</v>
      </c>
      <c r="L9" s="31">
        <f>SUM(L5:L8)</f>
        <v>210185.95175606039</v>
      </c>
      <c r="M9" s="37">
        <f>L9/F9</f>
        <v>1.4572583633701954</v>
      </c>
    </row>
    <row r="10" spans="2:13" ht="34.9" customHeight="1" thickTop="1" x14ac:dyDescent="0.6">
      <c r="B10" s="107" t="s">
        <v>152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</row>
    <row r="11" spans="2:13" x14ac:dyDescent="0.6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2:13" x14ac:dyDescent="0.6">
      <c r="B12" s="11"/>
      <c r="C12" s="11"/>
      <c r="D12" s="11"/>
      <c r="E12" s="11"/>
      <c r="F12" s="11"/>
      <c r="G12" s="11"/>
    </row>
    <row r="13" spans="2:13" x14ac:dyDescent="0.6">
      <c r="B13" s="11"/>
      <c r="C13" s="11"/>
      <c r="D13" s="11"/>
      <c r="E13" s="11"/>
      <c r="F13" s="11"/>
      <c r="G13" s="11"/>
    </row>
    <row r="14" spans="2:13" x14ac:dyDescent="0.6">
      <c r="B14" s="11"/>
      <c r="C14" s="11"/>
      <c r="D14" s="11"/>
      <c r="E14" s="11"/>
      <c r="F14" s="11"/>
      <c r="G14" s="11"/>
    </row>
    <row r="15" spans="2:13" x14ac:dyDescent="0.6">
      <c r="B15" s="11"/>
      <c r="C15" s="11"/>
      <c r="D15" s="11"/>
      <c r="E15" s="11"/>
      <c r="F15" s="11"/>
      <c r="G15" s="11"/>
    </row>
    <row r="16" spans="2:13" x14ac:dyDescent="0.6">
      <c r="B16" s="11"/>
      <c r="C16" s="11"/>
      <c r="D16" s="11"/>
      <c r="E16" s="11"/>
      <c r="F16" s="11"/>
      <c r="G16" s="11"/>
    </row>
    <row r="17" spans="2:7" x14ac:dyDescent="0.6">
      <c r="B17" s="11"/>
      <c r="C17" s="11"/>
      <c r="D17" s="11"/>
      <c r="E17" s="11"/>
      <c r="F17" s="11"/>
      <c r="G17" s="11"/>
    </row>
    <row r="18" spans="2:7" x14ac:dyDescent="0.6">
      <c r="B18" s="11"/>
      <c r="C18" s="11"/>
      <c r="D18" s="11"/>
      <c r="E18" s="11"/>
      <c r="F18" s="11"/>
      <c r="G18" s="11"/>
    </row>
    <row r="19" spans="2:7" x14ac:dyDescent="0.6">
      <c r="B19" s="11"/>
      <c r="C19" s="11"/>
      <c r="D19" s="11"/>
      <c r="E19" s="11"/>
      <c r="F19" s="11"/>
      <c r="G19" s="11"/>
    </row>
    <row r="20" spans="2:7" x14ac:dyDescent="0.6">
      <c r="B20" s="11"/>
      <c r="C20" s="11"/>
      <c r="D20" s="11"/>
      <c r="E20" s="11"/>
      <c r="F20" s="11"/>
      <c r="G20" s="11"/>
    </row>
    <row r="21" spans="2:7" x14ac:dyDescent="0.6">
      <c r="B21" s="11"/>
      <c r="C21" s="11"/>
      <c r="D21" s="11"/>
      <c r="E21" s="11"/>
      <c r="F21" s="11"/>
      <c r="G21" s="11"/>
    </row>
    <row r="22" spans="2:7" x14ac:dyDescent="0.6">
      <c r="D22" s="11"/>
      <c r="E22" s="11"/>
      <c r="F22" s="11"/>
      <c r="G22" s="11"/>
    </row>
  </sheetData>
  <mergeCells count="3">
    <mergeCell ref="B2:M2"/>
    <mergeCell ref="B3:M3"/>
    <mergeCell ref="B10:M10"/>
  </mergeCells>
  <pageMargins left="0.7" right="0.7" top="0.75" bottom="0.75" header="0.3" footer="0.3"/>
  <ignoredErrors>
    <ignoredError sqref="G9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Cuadro I.1</vt:lpstr>
      <vt:lpstr>Cuadro I.2</vt:lpstr>
      <vt:lpstr>Cuadro 1.3</vt:lpstr>
      <vt:lpstr>Cuadro 1.4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Marin</dc:creator>
  <cp:lastModifiedBy>Usuario</cp:lastModifiedBy>
  <dcterms:created xsi:type="dcterms:W3CDTF">2024-01-22T23:28:51Z</dcterms:created>
  <dcterms:modified xsi:type="dcterms:W3CDTF">2024-01-31T20:18:17Z</dcterms:modified>
</cp:coreProperties>
</file>