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LUA\2024\rev_MMIP_2018-2022\anexos_ajuste_CN\"/>
    </mc:Choice>
  </mc:AlternateContent>
  <xr:revisionPtr revIDLastSave="0" documentId="13_ncr:1_{3F151A20-302B-43BD-A4A3-5C6B706D3C4B}" xr6:coauthVersionLast="47" xr6:coauthVersionMax="47" xr10:uidLastSave="{00000000-0000-0000-0000-000000000000}"/>
  <bookViews>
    <workbookView xWindow="-98" yWindow="-98" windowWidth="28996" windowHeight="15675" xr2:uid="{E11A6C54-2444-42F9-9A2D-EEC10B809E04}"/>
  </bookViews>
  <sheets>
    <sheet name="Índice" sheetId="5" r:id="rId1"/>
    <sheet name="Cuadro I.1" sheetId="1" r:id="rId2"/>
    <sheet name="Cuadro I.2" sheetId="6" r:id="rId3"/>
    <sheet name="Cuadro I.3" sheetId="7" r:id="rId4"/>
    <sheet name="Cuadro I.4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6" l="1"/>
  <c r="D12" i="6" l="1"/>
  <c r="C12" i="6"/>
  <c r="E10" i="6"/>
  <c r="F8" i="6"/>
  <c r="F9" i="6"/>
  <c r="E6" i="6"/>
  <c r="I11" i="6"/>
  <c r="E11" i="6"/>
  <c r="G9" i="8"/>
  <c r="C9" i="8"/>
  <c r="D8" i="8" s="1"/>
  <c r="H7" i="8"/>
  <c r="L7" i="8" s="1"/>
  <c r="M7" i="8" s="1"/>
  <c r="H6" i="8"/>
  <c r="L6" i="8" s="1"/>
  <c r="M6" i="8" s="1"/>
  <c r="H5" i="8"/>
  <c r="G13" i="7"/>
  <c r="C13" i="7"/>
  <c r="D11" i="7" s="1"/>
  <c r="E11" i="7" s="1"/>
  <c r="H11" i="7" s="1"/>
  <c r="H5" i="7"/>
  <c r="L5" i="7" s="1"/>
  <c r="M5" i="7" s="1"/>
  <c r="F10" i="6"/>
  <c r="J7" i="6"/>
  <c r="E7" i="6"/>
  <c r="H12" i="6" s="1"/>
  <c r="F6" i="6"/>
  <c r="D6" i="7" l="1"/>
  <c r="E6" i="7" s="1"/>
  <c r="D12" i="7"/>
  <c r="E12" i="7" s="1"/>
  <c r="H12" i="7" s="1"/>
  <c r="D7" i="7"/>
  <c r="E7" i="7" s="1"/>
  <c r="D8" i="7"/>
  <c r="E8" i="7" s="1"/>
  <c r="D5" i="7"/>
  <c r="E5" i="7" s="1"/>
  <c r="G5" i="7" s="1"/>
  <c r="D9" i="7"/>
  <c r="E9" i="7" s="1"/>
  <c r="H9" i="7" s="1"/>
  <c r="I9" i="7" s="1"/>
  <c r="D10" i="7"/>
  <c r="E8" i="8"/>
  <c r="H8" i="8" s="1"/>
  <c r="H9" i="8" s="1"/>
  <c r="K9" i="8" s="1"/>
  <c r="H7" i="7"/>
  <c r="I7" i="7" s="1"/>
  <c r="E10" i="7"/>
  <c r="H10" i="7" s="1"/>
  <c r="F12" i="6"/>
  <c r="G12" i="6" s="1"/>
  <c r="E8" i="6"/>
  <c r="E9" i="6"/>
  <c r="E12" i="6"/>
  <c r="J11" i="6"/>
  <c r="L5" i="8"/>
  <c r="D5" i="8"/>
  <c r="D6" i="8"/>
  <c r="E6" i="8" s="1"/>
  <c r="G6" i="8" s="1"/>
  <c r="D7" i="8"/>
  <c r="E7" i="8" s="1"/>
  <c r="G7" i="8" s="1"/>
  <c r="H8" i="7"/>
  <c r="G8" i="7"/>
  <c r="G12" i="7"/>
  <c r="H6" i="7"/>
  <c r="G6" i="7"/>
  <c r="I11" i="7"/>
  <c r="G7" i="7"/>
  <c r="G11" i="7"/>
  <c r="D13" i="7" l="1"/>
  <c r="G6" i="6"/>
  <c r="H6" i="6" s="1"/>
  <c r="I6" i="6" s="1"/>
  <c r="J6" i="6" s="1"/>
  <c r="G8" i="8"/>
  <c r="G10" i="7"/>
  <c r="G9" i="7"/>
  <c r="G8" i="6"/>
  <c r="H8" i="6" s="1"/>
  <c r="I8" i="6" s="1"/>
  <c r="J8" i="6" s="1"/>
  <c r="G9" i="6"/>
  <c r="H9" i="6" s="1"/>
  <c r="I9" i="6" s="1"/>
  <c r="J9" i="6" s="1"/>
  <c r="G10" i="6"/>
  <c r="H10" i="6" s="1"/>
  <c r="I10" i="6" s="1"/>
  <c r="J10" i="6" s="1"/>
  <c r="H13" i="7"/>
  <c r="K13" i="7" s="1"/>
  <c r="M5" i="8"/>
  <c r="I8" i="8"/>
  <c r="E5" i="8"/>
  <c r="G5" i="8" s="1"/>
  <c r="D9" i="8"/>
  <c r="I12" i="7"/>
  <c r="I10" i="7"/>
  <c r="I6" i="7"/>
  <c r="I8" i="7"/>
  <c r="I12" i="6" l="1"/>
  <c r="J12" i="6" s="1"/>
  <c r="I9" i="8"/>
  <c r="J8" i="8" s="1"/>
  <c r="I13" i="7"/>
  <c r="J8" i="7" s="1"/>
  <c r="K8" i="7" s="1"/>
  <c r="L8" i="7" s="1"/>
  <c r="M8" i="7" s="1"/>
  <c r="K8" i="8" l="1"/>
  <c r="L8" i="8" s="1"/>
  <c r="J9" i="8"/>
  <c r="J6" i="7"/>
  <c r="J12" i="7"/>
  <c r="K12" i="7" s="1"/>
  <c r="L12" i="7" s="1"/>
  <c r="M12" i="7" s="1"/>
  <c r="J10" i="7"/>
  <c r="K10" i="7" s="1"/>
  <c r="L10" i="7" s="1"/>
  <c r="M10" i="7" s="1"/>
  <c r="J9" i="7"/>
  <c r="K9" i="7" s="1"/>
  <c r="L9" i="7" s="1"/>
  <c r="M9" i="7" s="1"/>
  <c r="J7" i="7"/>
  <c r="K7" i="7" s="1"/>
  <c r="L7" i="7" s="1"/>
  <c r="M7" i="7" s="1"/>
  <c r="J11" i="7"/>
  <c r="K11" i="7" s="1"/>
  <c r="L11" i="7" s="1"/>
  <c r="M11" i="7" s="1"/>
  <c r="M8" i="8" l="1"/>
  <c r="L9" i="8"/>
  <c r="M9" i="8" s="1"/>
  <c r="K6" i="7"/>
  <c r="L6" i="7" s="1"/>
  <c r="J13" i="7"/>
  <c r="M6" i="7" l="1"/>
  <c r="L13" i="7"/>
  <c r="M13" i="7" s="1"/>
  <c r="H44" i="1" l="1"/>
  <c r="D15" i="1"/>
  <c r="J46" i="1"/>
  <c r="D44" i="1"/>
  <c r="H31" i="1"/>
  <c r="D31" i="1"/>
  <c r="D23" i="1"/>
  <c r="J23" i="1" s="1"/>
  <c r="J17" i="1"/>
  <c r="H15" i="1"/>
  <c r="J15" i="1" l="1"/>
  <c r="J31" i="1"/>
  <c r="D48" i="1"/>
  <c r="H48" i="1"/>
  <c r="J44" i="1"/>
  <c r="J48" i="1" l="1"/>
</calcChain>
</file>

<file path=xl/sharedStrings.xml><?xml version="1.0" encoding="utf-8"?>
<sst xmlns="http://schemas.openxmlformats.org/spreadsheetml/2006/main" count="188" uniqueCount="165">
  <si>
    <t>CUADRO I.1</t>
  </si>
  <si>
    <t>Concepto</t>
  </si>
  <si>
    <t>Clave</t>
  </si>
  <si>
    <t>Monto con operación</t>
  </si>
  <si>
    <t>Claves de ingreso y gasto no monetario</t>
  </si>
  <si>
    <t xml:space="preserve">Monto </t>
  </si>
  <si>
    <t>Factor de ajuste</t>
  </si>
  <si>
    <t>Remuneración de los asalariados.</t>
  </si>
  <si>
    <t>D.1</t>
  </si>
  <si>
    <t>Sueldos</t>
  </si>
  <si>
    <t>P001, P002, P011, P014, P018 y P067</t>
  </si>
  <si>
    <t>menos contribuciones sociales netas</t>
  </si>
  <si>
    <t>D.61</t>
  </si>
  <si>
    <t>Horas extras</t>
  </si>
  <si>
    <t>P004</t>
  </si>
  <si>
    <t xml:space="preserve">menos 90% de impuestos al ingreso </t>
  </si>
  <si>
    <t>D.51*.90</t>
  </si>
  <si>
    <t>Comisión y propinas</t>
  </si>
  <si>
    <t>P003</t>
  </si>
  <si>
    <t>Aguinaldo</t>
  </si>
  <si>
    <t>P008, P009, P015 y P016</t>
  </si>
  <si>
    <t>Indemnizaciones</t>
  </si>
  <si>
    <t xml:space="preserve">P035 y P036 </t>
  </si>
  <si>
    <t>Otras monetarias</t>
  </si>
  <si>
    <t>P005, P006, P007, P021 y P022</t>
  </si>
  <si>
    <t>Otros ingresos</t>
  </si>
  <si>
    <t>P049</t>
  </si>
  <si>
    <t>Remuneraciones en especie</t>
  </si>
  <si>
    <t>Gasto no monetario trimestral cuando tipo de gasto es G4 y clave de gasto es distinto a Q001 a Q016 y K038 a K045</t>
  </si>
  <si>
    <t>A. Remuneración de asalariados neta</t>
  </si>
  <si>
    <t>A. Remuneración de asalariados neta con ingresos en especie</t>
  </si>
  <si>
    <t>B. Renta imputada de la vivienda propia (Excedente neto de operación)</t>
  </si>
  <si>
    <t>B2n</t>
  </si>
  <si>
    <t>B. Renta imputada de la vivienda propia</t>
  </si>
  <si>
    <t>Gasto no monetario trimestral cuando tipo de gasto es G7</t>
  </si>
  <si>
    <t>Ingreso mixto neto</t>
  </si>
  <si>
    <t>B.3n</t>
  </si>
  <si>
    <t>Ingreso por cooperativas</t>
  </si>
  <si>
    <t>P012, P019, P013 y P020</t>
  </si>
  <si>
    <t>Retiro de las cuasisociedades (recursos -usos)</t>
  </si>
  <si>
    <t>D.422</t>
  </si>
  <si>
    <t>Ingresos por trabajo independiente</t>
  </si>
  <si>
    <t>P068 a P081</t>
  </si>
  <si>
    <t>Menos: 10% del ISR y 100% otros impuestos corrientes</t>
  </si>
  <si>
    <t>(.1*D5)</t>
  </si>
  <si>
    <t>Menos otros impuestos corrientes</t>
  </si>
  <si>
    <t>D.59</t>
  </si>
  <si>
    <t>C. Ingresos derivados del Excedente Bruto de Operación (EBO)</t>
  </si>
  <si>
    <t>Dividendos</t>
  </si>
  <si>
    <t>D.421</t>
  </si>
  <si>
    <t>Intereses diversos</t>
  </si>
  <si>
    <t>P026, P027 y P028</t>
  </si>
  <si>
    <t>Intereses (recursos)</t>
  </si>
  <si>
    <t>D.41</t>
  </si>
  <si>
    <t>Alquiler marcas, patentes y derechos autor</t>
  </si>
  <si>
    <t>P030</t>
  </si>
  <si>
    <t>Renta de inversión atribuida a los titulares de pólizas de seguros</t>
  </si>
  <si>
    <t>D.441</t>
  </si>
  <si>
    <t>Otros de renta de la propiedad</t>
  </si>
  <si>
    <t>P031</t>
  </si>
  <si>
    <t>Renta (recursos)</t>
  </si>
  <si>
    <t xml:space="preserve">D.45 </t>
  </si>
  <si>
    <t>Dividendos (proxy)</t>
  </si>
  <si>
    <t>P029 y P050</t>
  </si>
  <si>
    <t>Alquiler inmuebles</t>
  </si>
  <si>
    <t>P024 y P025</t>
  </si>
  <si>
    <t>Alquiler de tierras y terrenos</t>
  </si>
  <si>
    <t>P023</t>
  </si>
  <si>
    <t>D. Renta de la propiedad</t>
  </si>
  <si>
    <t>D.Renta de la propiedad</t>
  </si>
  <si>
    <t>P023 a P031 y P050</t>
  </si>
  <si>
    <t>Otras transferencias corrientes (Recursos menos Usos)</t>
  </si>
  <si>
    <t xml:space="preserve">D.7 </t>
  </si>
  <si>
    <t>Jubilaciones</t>
  </si>
  <si>
    <t>P032 y P033</t>
  </si>
  <si>
    <t>Prestaciones sociales distintas a las prestaciones sociales en especie</t>
  </si>
  <si>
    <t>D.62</t>
  </si>
  <si>
    <t>Becas</t>
  </si>
  <si>
    <t>P037</t>
  </si>
  <si>
    <t>Menos transferencias de programas sociales (ENIGH)</t>
  </si>
  <si>
    <t>Remesas</t>
  </si>
  <si>
    <t>P041</t>
  </si>
  <si>
    <t>P034</t>
  </si>
  <si>
    <t>Transferencias institucionales</t>
  </si>
  <si>
    <t>P039 y cuando tipo gasto es G6 y clave no está en Q001 a Q016, K038 a K045.</t>
  </si>
  <si>
    <t>Regalos netos</t>
  </si>
  <si>
    <t>Donativos en dinero provenientes de otros hogares</t>
  </si>
  <si>
    <t>P040</t>
  </si>
  <si>
    <t>Gasto no monetario por regalos recibidos de otro hogar</t>
  </si>
  <si>
    <t>Cuando tipo de gasto es G5 y clave no está en Q001 a Q016, K038 a K045 y frecuencia es diferente de 5</t>
  </si>
  <si>
    <t>Menos</t>
  </si>
  <si>
    <t>Gasto monetario en bienes y servicios para otro hogar</t>
  </si>
  <si>
    <t>Cuando tipo de gasto es G2 y clave de gasto se encuentra entre T901 a T906 y T908 a T915</t>
  </si>
  <si>
    <t>Gasto en ayuda a parientes y personas ajenas al hogar, pago de renta a otro hogar</t>
  </si>
  <si>
    <t>Cuando tipo de gasto es G1 y clave de gasto es N013.</t>
  </si>
  <si>
    <t>E. Transferencias no gubernamentales</t>
  </si>
  <si>
    <t>Transferencias de programas sociales</t>
  </si>
  <si>
    <t>Ingresos corrientes totales</t>
  </si>
  <si>
    <t>Nota: En el caso de las transferencias por programas sociales se establece un factor de ajuste igual a uno, por lo cual el monto de dicho rubro de la ENIGH se descuenta de los rubros de cuentas nacionales para obtener una estimación de las transferencias no gubernamentales.</t>
  </si>
  <si>
    <t>Comparación entre Cuentas Nacionales y la Encuesta Nacional de Ingresos y Gastos de los Hogares, México 2022, así como los montos a partir de los cuales se elaboraron los factores de ajuste, 2022 (en millones de pesos anuales)</t>
  </si>
  <si>
    <t>Fuente: elaboración propia con datos de la Encuesta Nacional de Ingresos y Gastos de los Hogares (ENIGH) 2022 y Cuenta por sectores institucionales 2022 del Instituto Nacional de Estadística y Geografía (INEGI).</t>
  </si>
  <si>
    <t>P038, P043, P045, P048 y P101 a P108 y Programa de Mi Beca para Empezar (imputación)</t>
  </si>
  <si>
    <t>Índice de cuadros</t>
  </si>
  <si>
    <t>Ajuste a cuentas nacionales 2022</t>
  </si>
  <si>
    <t>Cuadro I.1 Claves de ingresos y rubros comparables entre Cuentas Nacionales y  la Encuesta Nacional de Ingresos y Gastos de los Hogares, México 2022, así como los montos a partir de los cuales se elaboraron los factores de expansión, 2022 (en millones de pesos anuales)</t>
  </si>
  <si>
    <t>Cuadro I.2 Factores de ajuste por sobrereporte en la Encuesta Nacional de Ingresos y Gastos de los Hogares, México 2022</t>
  </si>
  <si>
    <t>Cuadro I.3 Factores de ajuste por tamaño de empresa no agropecuaria, México 2022 (Montos en millones de pesos anuales)</t>
  </si>
  <si>
    <t>Cuadro I.4. Factores de ajuste por tamaño de empresa agropecuaria, México 2022 (Montos en millones de pesos anuales)</t>
  </si>
  <si>
    <t>CUADRO I.2</t>
  </si>
  <si>
    <t>Factores de ajuste por sobrereporte en la Encuesta Nacional de Ingresos y Gastos de los Hogares, México 2022 (Montos en millones de pesos anuales)</t>
  </si>
  <si>
    <t>Cuentas nacionales</t>
  </si>
  <si>
    <t>ENIGH</t>
  </si>
  <si>
    <t>Número de veces el valor de CN respecto a la ENIGH</t>
  </si>
  <si>
    <t>Valor de CN si Factor &gt; 1</t>
  </si>
  <si>
    <t>%</t>
  </si>
  <si>
    <t>Monto ajustado de CN</t>
  </si>
  <si>
    <t>Factor final</t>
  </si>
  <si>
    <t>a</t>
  </si>
  <si>
    <t>b</t>
  </si>
  <si>
    <t>c = a / b</t>
  </si>
  <si>
    <t>d = a (Si c &gt; 1)</t>
  </si>
  <si>
    <t>e</t>
  </si>
  <si>
    <r>
      <t>f = e</t>
    </r>
    <r>
      <rPr>
        <b/>
        <vertAlign val="subscript"/>
        <sz val="12"/>
        <color theme="0"/>
        <rFont val="Montserrat"/>
      </rPr>
      <t>i</t>
    </r>
    <r>
      <rPr>
        <b/>
        <sz val="12"/>
        <color theme="0"/>
        <rFont val="Montserrat"/>
      </rPr>
      <t xml:space="preserve"> * Σ f</t>
    </r>
  </si>
  <si>
    <t xml:space="preserve">g = a - f (si c &gt; 1)  ó
 g = b (si c &lt; 1)  </t>
  </si>
  <si>
    <t>h</t>
  </si>
  <si>
    <t>Remuneración de asalariados neta</t>
  </si>
  <si>
    <t>Renta imputada de la vivienda propia</t>
  </si>
  <si>
    <t>Ingresos derivados del EBO</t>
  </si>
  <si>
    <t>Renta de la propiedad</t>
  </si>
  <si>
    <r>
      <t xml:space="preserve">Transferencias no gubernamentales </t>
    </r>
    <r>
      <rPr>
        <vertAlign val="superscript"/>
        <sz val="11"/>
        <rFont val="Montserrat"/>
      </rPr>
      <t>1/</t>
    </r>
  </si>
  <si>
    <t>Transferencias gubernamentales</t>
  </si>
  <si>
    <t>1/ En el caso de las transferencias por programas sociales se establecen un factor de ajuste igual a uno, por lo cual el monto de dicho rubro de la ENIGH 2022 se descuenta de los rubros de cuentas nacionales para obtener una estimación de las transferencias no gubernamentales.</t>
  </si>
  <si>
    <t>CUADRO I.3</t>
  </si>
  <si>
    <t>Factores de ajuste por tamaño de empresa no agropecuaria, México 2022 (Montos en millones de pesos anuales)</t>
  </si>
  <si>
    <t>Tamaño Establecimiento</t>
  </si>
  <si>
    <t>Variable proxy del EBO</t>
  </si>
  <si>
    <t>Distribución del proxy de EBO</t>
  </si>
  <si>
    <t>Distribución por tamaño de establecimiento</t>
  </si>
  <si>
    <t>Renta Empresarial ENIGH</t>
  </si>
  <si>
    <t>Primer factor de ajuste</t>
  </si>
  <si>
    <t>EBO'</t>
  </si>
  <si>
    <t>Suma parcial EBO, cuando f &gt;1</t>
  </si>
  <si>
    <t>2º Factor de distribución para reducir excedente EBO’</t>
  </si>
  <si>
    <t>Valor del EBO’ a ser restado por tamaño de establecimiento</t>
  </si>
  <si>
    <t>EBO final por tamaño de establecimiento</t>
  </si>
  <si>
    <t>Factor Final de ajuste</t>
  </si>
  <si>
    <t>1 a 5</t>
  </si>
  <si>
    <t>6 a 10</t>
  </si>
  <si>
    <t>11 a 15</t>
  </si>
  <si>
    <t>16 a 20</t>
  </si>
  <si>
    <t>21 a 30</t>
  </si>
  <si>
    <t>31 a 50</t>
  </si>
  <si>
    <t>51 a 100</t>
  </si>
  <si>
    <t>101 a más</t>
  </si>
  <si>
    <t>Total</t>
  </si>
  <si>
    <t>CUADRO I.4</t>
  </si>
  <si>
    <t>Factores de ajuste por tamaño de empresa agropecuaria, México 2022 (Montos en millones de pesos anuales)</t>
  </si>
  <si>
    <t>16 a más</t>
  </si>
  <si>
    <t>Distribución del excedente</t>
  </si>
  <si>
    <t>Cuentas Nacionales 2022</t>
  </si>
  <si>
    <t>Encuesta Nacional de Ingresos y Gastos de los Hogares 2022</t>
  </si>
  <si>
    <t>Transferencias de programas sociales  (ENIGH)</t>
  </si>
  <si>
    <t>Fuente: elaboración propia con datos de la Encuesta Nacional de Ingresos y Gastos de los Hogares (ENIGH) 2022, Censo Económico 2019 y Cuenta por sectores institucionales 2022 del Instituto Nacional de Estadística y Geografía (INEGI).</t>
  </si>
  <si>
    <r>
      <t>Fuente: elaboración propia con datos de la Encuesta Nacional de Ingresos y Gastos de los Hogares (ENIGH) 2022, Censo Económico 2019 y Cuentas por sectores institucionales y de generación de ingresos por actividad económica de origen 2022 del Instituto Nacional de Estadística y Geografía (INEGI)</t>
    </r>
    <r>
      <rPr>
        <sz val="11"/>
        <color rgb="FFFF0000"/>
        <rFont val="Montserrat"/>
      </rPr>
      <t>.</t>
    </r>
  </si>
  <si>
    <t>Fuente: elaboración propia con datos de la Encuesta Nacional de Ingresos y Gastos de los Hogares (ENIGH) 2022, Censo Económico 2019 y Cuentas por sectores institucionales y de generación de ingresos por actividad económica de origen 2022 del Instituto Nacional de Estadística y Geografía (INEGI).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</si>
</sst>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;[Red]\-&quot;$&quot;#,##0"/>
    <numFmt numFmtId="44" formatCode="_-&quot;$&quot;* #,##0.00_-;\-&quot;$&quot;* #,##0.00_-;_-&quot;$&quot;* &quot;-&quot;??_-;_-@_-"/>
    <numFmt numFmtId="164" formatCode="#,##0.000000"/>
    <numFmt numFmtId="165" formatCode="#,##0.0000"/>
    <numFmt numFmtId="166" formatCode="#,##0.0"/>
    <numFmt numFmtId="167" formatCode="#,##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ontserrat"/>
    </font>
    <font>
      <sz val="12"/>
      <color theme="1"/>
      <name val="Calibri"/>
      <family val="2"/>
      <scheme val="minor"/>
    </font>
    <font>
      <b/>
      <sz val="14"/>
      <name val="Montserrat"/>
    </font>
    <font>
      <sz val="11"/>
      <name val="Montserrat"/>
    </font>
    <font>
      <b/>
      <sz val="12"/>
      <color theme="0"/>
      <name val="Montserrat"/>
    </font>
    <font>
      <b/>
      <sz val="11"/>
      <name val="Montserrat"/>
    </font>
    <font>
      <sz val="14"/>
      <name val="Montserrat"/>
    </font>
    <font>
      <u/>
      <sz val="12"/>
      <color theme="10"/>
      <name val="Calibri"/>
      <family val="2"/>
      <scheme val="minor"/>
    </font>
    <font>
      <sz val="11"/>
      <name val="Calibri"/>
      <family val="2"/>
    </font>
    <font>
      <b/>
      <vertAlign val="subscript"/>
      <sz val="12"/>
      <color theme="0"/>
      <name val="Montserrat"/>
    </font>
    <font>
      <vertAlign val="superscript"/>
      <sz val="11"/>
      <name val="Montserrat"/>
    </font>
    <font>
      <sz val="11"/>
      <color theme="1"/>
      <name val="Montserrat"/>
    </font>
    <font>
      <sz val="11"/>
      <color rgb="FFFF0000"/>
      <name val="Montserrat"/>
    </font>
    <font>
      <sz val="11"/>
      <color rgb="FF000000"/>
      <name val="Montserrat"/>
    </font>
    <font>
      <b/>
      <sz val="11"/>
      <color rgb="FF000000"/>
      <name val="Montserrat"/>
    </font>
    <font>
      <b/>
      <sz val="14"/>
      <color theme="1"/>
      <name val="Montserrat"/>
    </font>
    <font>
      <sz val="14"/>
      <color theme="1"/>
      <name val="Montserrat"/>
    </font>
    <font>
      <sz val="12"/>
      <color theme="1"/>
      <name val="Montserrat"/>
    </font>
    <font>
      <b/>
      <sz val="10"/>
      <color theme="1"/>
      <name val="Montserrat"/>
    </font>
    <font>
      <u/>
      <sz val="10"/>
      <color theme="1"/>
      <name val="Montserrat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/>
      <bottom style="double">
        <color rgb="FFA6A6A6"/>
      </bottom>
      <diagonal/>
    </border>
    <border>
      <left/>
      <right/>
      <top/>
      <bottom style="thin">
        <color rgb="FF898D8D"/>
      </bottom>
      <diagonal/>
    </border>
    <border>
      <left/>
      <right/>
      <top style="thin">
        <color rgb="FF898D8D"/>
      </top>
      <bottom style="thin">
        <color rgb="FF898D8D"/>
      </bottom>
      <diagonal/>
    </border>
    <border>
      <left/>
      <right/>
      <top style="thin">
        <color rgb="FF898D8D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9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  <xf numFmtId="0" fontId="10" fillId="0" borderId="0"/>
  </cellStyleXfs>
  <cellXfs count="118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4" fontId="2" fillId="2" borderId="0" xfId="0" applyNumberFormat="1" applyFont="1" applyFill="1" applyAlignment="1">
      <alignment horizontal="right"/>
    </xf>
    <xf numFmtId="4" fontId="2" fillId="2" borderId="0" xfId="0" applyNumberFormat="1" applyFont="1" applyFill="1" applyAlignment="1">
      <alignment horizontal="left"/>
    </xf>
    <xf numFmtId="0" fontId="6" fillId="5" borderId="0" xfId="5" applyFont="1" applyFill="1" applyAlignment="1">
      <alignment horizontal="center" vertical="center" wrapText="1"/>
    </xf>
    <xf numFmtId="0" fontId="5" fillId="0" borderId="0" xfId="5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2" fillId="2" borderId="0" xfId="0" applyFont="1" applyFill="1" applyAlignment="1">
      <alignment vertical="center"/>
    </xf>
    <xf numFmtId="0" fontId="6" fillId="5" borderId="10" xfId="5" applyFont="1" applyFill="1" applyBorder="1" applyAlignment="1">
      <alignment horizontal="center" vertical="center" wrapText="1"/>
    </xf>
    <xf numFmtId="0" fontId="6" fillId="5" borderId="11" xfId="5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/>
    <xf numFmtId="0" fontId="19" fillId="0" borderId="0" xfId="0" applyFont="1"/>
    <xf numFmtId="0" fontId="20" fillId="0" borderId="8" xfId="0" applyFont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1" fillId="0" borderId="0" xfId="3" applyFont="1" applyFill="1" applyAlignment="1"/>
    <xf numFmtId="0" fontId="21" fillId="2" borderId="0" xfId="3" applyFont="1" applyFill="1" applyAlignment="1"/>
    <xf numFmtId="0" fontId="7" fillId="6" borderId="9" xfId="5" applyFont="1" applyFill="1" applyBorder="1" applyAlignment="1">
      <alignment vertical="center" wrapText="1"/>
    </xf>
    <xf numFmtId="44" fontId="5" fillId="0" borderId="0" xfId="1" applyFont="1" applyAlignment="1">
      <alignment vertical="center" wrapText="1"/>
    </xf>
    <xf numFmtId="164" fontId="5" fillId="0" borderId="0" xfId="5" applyNumberFormat="1" applyFont="1" applyAlignment="1">
      <alignment vertical="center" wrapText="1"/>
    </xf>
    <xf numFmtId="9" fontId="5" fillId="0" borderId="0" xfId="6" applyFont="1" applyFill="1" applyBorder="1" applyAlignment="1">
      <alignment vertical="center" wrapText="1"/>
    </xf>
    <xf numFmtId="4" fontId="5" fillId="0" borderId="0" xfId="5" applyNumberFormat="1" applyFont="1" applyAlignment="1">
      <alignment vertical="center" wrapText="1"/>
    </xf>
    <xf numFmtId="164" fontId="7" fillId="0" borderId="0" xfId="5" applyNumberFormat="1" applyFont="1" applyAlignment="1">
      <alignment vertical="center" wrapText="1"/>
    </xf>
    <xf numFmtId="3" fontId="5" fillId="0" borderId="0" xfId="5" applyNumberFormat="1" applyFont="1" applyAlignment="1">
      <alignment vertical="center" wrapText="1"/>
    </xf>
    <xf numFmtId="44" fontId="7" fillId="6" borderId="9" xfId="1" applyFont="1" applyFill="1" applyBorder="1" applyAlignment="1">
      <alignment vertical="center" wrapText="1"/>
    </xf>
    <xf numFmtId="164" fontId="7" fillId="6" borderId="9" xfId="5" applyNumberFormat="1" applyFont="1" applyFill="1" applyBorder="1" applyAlignment="1">
      <alignment vertical="center" wrapText="1"/>
    </xf>
    <xf numFmtId="9" fontId="7" fillId="6" borderId="9" xfId="4" applyFont="1" applyFill="1" applyBorder="1" applyAlignment="1">
      <alignment vertical="center" wrapText="1"/>
    </xf>
    <xf numFmtId="4" fontId="7" fillId="6" borderId="9" xfId="5" applyNumberFormat="1" applyFont="1" applyFill="1" applyBorder="1" applyAlignment="1">
      <alignment vertical="center" wrapText="1"/>
    </xf>
    <xf numFmtId="44" fontId="5" fillId="0" borderId="0" xfId="1" applyFont="1" applyAlignment="1">
      <alignment vertical="center"/>
    </xf>
    <xf numFmtId="4" fontId="5" fillId="0" borderId="0" xfId="0" applyNumberFormat="1" applyFont="1"/>
    <xf numFmtId="165" fontId="5" fillId="0" borderId="0" xfId="0" applyNumberFormat="1" applyFont="1" applyAlignment="1">
      <alignment vertical="center"/>
    </xf>
    <xf numFmtId="44" fontId="5" fillId="0" borderId="0" xfId="1" applyFont="1" applyAlignment="1"/>
    <xf numFmtId="166" fontId="5" fillId="0" borderId="0" xfId="0" applyNumberFormat="1" applyFont="1"/>
    <xf numFmtId="167" fontId="7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7" fillId="6" borderId="9" xfId="0" applyFont="1" applyFill="1" applyBorder="1" applyAlignment="1">
      <alignment vertical="center"/>
    </xf>
    <xf numFmtId="44" fontId="7" fillId="6" borderId="9" xfId="1" applyFont="1" applyFill="1" applyBorder="1" applyAlignment="1">
      <alignment vertical="center"/>
    </xf>
    <xf numFmtId="2" fontId="7" fillId="6" borderId="9" xfId="0" applyNumberFormat="1" applyFont="1" applyFill="1" applyBorder="1" applyAlignment="1">
      <alignment vertical="center"/>
    </xf>
    <xf numFmtId="165" fontId="7" fillId="6" borderId="9" xfId="0" applyNumberFormat="1" applyFont="1" applyFill="1" applyBorder="1" applyAlignment="1">
      <alignment vertical="center"/>
    </xf>
    <xf numFmtId="4" fontId="7" fillId="6" borderId="9" xfId="0" applyNumberFormat="1" applyFont="1" applyFill="1" applyBorder="1" applyAlignment="1">
      <alignment vertical="center"/>
    </xf>
    <xf numFmtId="167" fontId="7" fillId="6" borderId="9" xfId="0" applyNumberFormat="1" applyFont="1" applyFill="1" applyBorder="1" applyAlignment="1">
      <alignment vertical="center"/>
    </xf>
    <xf numFmtId="0" fontId="5" fillId="0" borderId="0" xfId="0" applyFont="1" applyAlignment="1">
      <alignment horizontal="left"/>
    </xf>
    <xf numFmtId="0" fontId="7" fillId="6" borderId="9" xfId="0" applyFont="1" applyFill="1" applyBorder="1" applyAlignment="1">
      <alignment horizontal="left"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44" fontId="5" fillId="2" borderId="0" xfId="1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 indent="1"/>
    </xf>
    <xf numFmtId="0" fontId="5" fillId="2" borderId="0" xfId="0" applyFont="1" applyFill="1" applyAlignment="1">
      <alignment horizontal="left" vertical="center" indent="1"/>
    </xf>
    <xf numFmtId="0" fontId="7" fillId="2" borderId="0" xfId="0" applyFont="1" applyFill="1" applyAlignment="1">
      <alignment vertical="center" wrapText="1"/>
    </xf>
    <xf numFmtId="44" fontId="7" fillId="2" borderId="0" xfId="1" applyFont="1" applyFill="1" applyBorder="1" applyAlignment="1">
      <alignment horizontal="right" vertical="center" wrapText="1"/>
    </xf>
    <xf numFmtId="164" fontId="7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left" vertical="center" wrapText="1"/>
    </xf>
    <xf numFmtId="44" fontId="7" fillId="4" borderId="1" xfId="1" applyFont="1" applyFill="1" applyBorder="1" applyAlignment="1">
      <alignment horizontal="right" vertical="center" wrapText="1"/>
    </xf>
    <xf numFmtId="0" fontId="7" fillId="2" borderId="0" xfId="0" applyFont="1" applyFill="1"/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horizontal="center" vertical="center" wrapText="1"/>
    </xf>
    <xf numFmtId="44" fontId="5" fillId="2" borderId="0" xfId="1" applyFont="1" applyFill="1" applyBorder="1" applyAlignment="1">
      <alignment horizontal="right"/>
    </xf>
    <xf numFmtId="44" fontId="5" fillId="2" borderId="0" xfId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indent="1"/>
    </xf>
    <xf numFmtId="44" fontId="13" fillId="2" borderId="0" xfId="1" applyFont="1" applyFill="1" applyAlignment="1">
      <alignment horizontal="right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4" fontId="5" fillId="2" borderId="0" xfId="1" applyFont="1" applyFill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44" fontId="5" fillId="2" borderId="5" xfId="1" applyFont="1" applyFill="1" applyBorder="1" applyAlignment="1">
      <alignment horizontal="right" vertical="center"/>
    </xf>
    <xf numFmtId="6" fontId="7" fillId="4" borderId="1" xfId="1" applyNumberFormat="1" applyFont="1" applyFill="1" applyBorder="1" applyAlignment="1">
      <alignment horizontal="right" vertical="center" wrapText="1"/>
    </xf>
    <xf numFmtId="44" fontId="5" fillId="2" borderId="0" xfId="1" applyFont="1" applyFill="1" applyAlignment="1">
      <alignment horizontal="right"/>
    </xf>
    <xf numFmtId="0" fontId="7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indent="3"/>
    </xf>
    <xf numFmtId="6" fontId="5" fillId="2" borderId="0" xfId="0" applyNumberFormat="1" applyFont="1" applyFill="1" applyAlignment="1">
      <alignment horizontal="right" vertical="center" wrapText="1"/>
    </xf>
    <xf numFmtId="0" fontId="5" fillId="2" borderId="0" xfId="0" applyFont="1" applyFill="1" applyAlignment="1">
      <alignment horizontal="left" vertical="center" indent="3"/>
    </xf>
    <xf numFmtId="0" fontId="5" fillId="2" borderId="0" xfId="0" applyFont="1" applyFill="1" applyAlignment="1">
      <alignment horizontal="left" indent="2"/>
    </xf>
    <xf numFmtId="44" fontId="7" fillId="4" borderId="1" xfId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4" borderId="1" xfId="0" applyFont="1" applyFill="1" applyBorder="1" applyAlignment="1">
      <alignment vertical="center"/>
    </xf>
    <xf numFmtId="0" fontId="6" fillId="5" borderId="0" xfId="0" applyFont="1" applyFill="1" applyAlignment="1">
      <alignment horizontal="center" vertical="center" wrapText="1"/>
    </xf>
    <xf numFmtId="44" fontId="15" fillId="0" borderId="0" xfId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4" fontId="5" fillId="0" borderId="0" xfId="1" applyFont="1" applyAlignment="1">
      <alignment horizontal="right" vertical="center"/>
    </xf>
    <xf numFmtId="165" fontId="15" fillId="0" borderId="0" xfId="0" applyNumberFormat="1" applyFont="1" applyAlignment="1">
      <alignment horizontal="right" vertical="center"/>
    </xf>
    <xf numFmtId="44" fontId="5" fillId="0" borderId="0" xfId="1" applyFont="1" applyAlignment="1">
      <alignment horizontal="right"/>
    </xf>
    <xf numFmtId="166" fontId="5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44" fontId="7" fillId="6" borderId="9" xfId="1" applyFont="1" applyFill="1" applyBorder="1" applyAlignment="1">
      <alignment horizontal="right" vertical="center"/>
    </xf>
    <xf numFmtId="4" fontId="7" fillId="6" borderId="9" xfId="0" applyNumberFormat="1" applyFont="1" applyFill="1" applyBorder="1" applyAlignment="1">
      <alignment horizontal="right" vertical="center"/>
    </xf>
    <xf numFmtId="165" fontId="7" fillId="6" borderId="9" xfId="0" applyNumberFormat="1" applyFont="1" applyFill="1" applyBorder="1" applyAlignment="1">
      <alignment horizontal="right" vertical="center"/>
    </xf>
    <xf numFmtId="0" fontId="13" fillId="2" borderId="0" xfId="0" applyFont="1" applyFill="1" applyAlignment="1">
      <alignment horizontal="left" wrapText="1"/>
    </xf>
    <xf numFmtId="0" fontId="17" fillId="2" borderId="6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4" fillId="2" borderId="0" xfId="2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6" fillId="5" borderId="0" xfId="5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</cellXfs>
  <cellStyles count="8">
    <cellStyle name="Hipervínculo 2" xfId="3" xr:uid="{7F23DBC9-5FEB-4B2E-AE31-6E52AC814CBE}"/>
    <cellStyle name="Moneda" xfId="1" builtinId="4"/>
    <cellStyle name="Normal" xfId="0" builtinId="0"/>
    <cellStyle name="Normal 11" xfId="2" xr:uid="{122B7D1D-3FD3-4092-9C40-26CBA135C780}"/>
    <cellStyle name="Normal 2" xfId="7" xr:uid="{B427D592-A8B9-4996-A08D-13F4A9A53FFE}"/>
    <cellStyle name="Normal 3" xfId="5" xr:uid="{DDBB7342-B4E7-4B3D-80C5-8BE5F5968B26}"/>
    <cellStyle name="Porcentaje" xfId="4" builtinId="5"/>
    <cellStyle name="Porcentaje 4" xfId="6" xr:uid="{A28238CC-1745-4599-9C60-75EA5C05D1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48260</xdr:colOff>
      <xdr:row>0</xdr:row>
      <xdr:rowOff>83820</xdr:rowOff>
    </xdr:from>
    <xdr:to>
      <xdr:col>4</xdr:col>
      <xdr:colOff>1021080</xdr:colOff>
      <xdr:row>4</xdr:row>
      <xdr:rowOff>51680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94FBEC-2C68-4327-8D83-7BC4ADDA43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448810" y="83820"/>
          <a:ext cx="2160270" cy="9076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587766</xdr:colOff>
      <xdr:row>0</xdr:row>
      <xdr:rowOff>0</xdr:rowOff>
    </xdr:from>
    <xdr:to>
      <xdr:col>3</xdr:col>
      <xdr:colOff>587766</xdr:colOff>
      <xdr:row>21</xdr:row>
      <xdr:rowOff>175950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377ADD1-EE37-4A14-8E94-C800869300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093341" y="0"/>
          <a:ext cx="0" cy="4969452"/>
        </a:xfrm>
        <a:prstGeom prst="rect">
          <a:avLst/>
        </a:prstGeom>
      </xdr:spPr>
    </xdr:pic>
    <xdr:clientData/>
  </xdr:twoCellAnchor>
  <xdr:twoCellAnchor editAs="oneCell">
    <xdr:from>
      <xdr:col>5</xdr:col>
      <xdr:colOff>65716</xdr:colOff>
      <xdr:row>0</xdr:row>
      <xdr:rowOff>44239</xdr:rowOff>
    </xdr:from>
    <xdr:to>
      <xdr:col>5</xdr:col>
      <xdr:colOff>2362472</xdr:colOff>
      <xdr:row>0</xdr:row>
      <xdr:rowOff>1138883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7ECBFB-13FF-4044-8430-691FABC3F7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630404" y="44239"/>
          <a:ext cx="2296756" cy="10946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136786</xdr:colOff>
      <xdr:row>0</xdr:row>
      <xdr:rowOff>314695</xdr:rowOff>
    </xdr:from>
    <xdr:to>
      <xdr:col>5</xdr:col>
      <xdr:colOff>1022159</xdr:colOff>
      <xdr:row>0</xdr:row>
      <xdr:rowOff>1409339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E20E0B-B81B-4DAB-A340-A28D616AFD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861436" y="314695"/>
          <a:ext cx="2364083" cy="10946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1352656</xdr:colOff>
      <xdr:row>0</xdr:row>
      <xdr:rowOff>294556</xdr:rowOff>
    </xdr:from>
    <xdr:to>
      <xdr:col>7</xdr:col>
      <xdr:colOff>860880</xdr:colOff>
      <xdr:row>0</xdr:row>
      <xdr:rowOff>1388211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255375-883A-4066-9C40-9C17BC18B9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028685" y="294556"/>
          <a:ext cx="2376930" cy="10936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44752</xdr:colOff>
      <xdr:row>0</xdr:row>
      <xdr:rowOff>256419</xdr:rowOff>
    </xdr:from>
    <xdr:to>
      <xdr:col>8</xdr:col>
      <xdr:colOff>153114</xdr:colOff>
      <xdr:row>0</xdr:row>
      <xdr:rowOff>1350074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4EAD0A-6160-4AF4-9A39-B5B1567053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745840" y="256419"/>
          <a:ext cx="2356262" cy="1093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7C57D-F88E-474B-87C2-889F7A7BDDC4}">
  <dimension ref="A1:J15"/>
  <sheetViews>
    <sheetView showGridLines="0" tabSelected="1" zoomScaleNormal="100" workbookViewId="0">
      <selection activeCell="B10" sqref="B10:H10"/>
    </sheetView>
  </sheetViews>
  <sheetFormatPr baseColWidth="10" defaultColWidth="0" defaultRowHeight="0" customHeight="1" zeroHeight="1" x14ac:dyDescent="0.6"/>
  <cols>
    <col min="1" max="1" width="3" style="16" customWidth="1"/>
    <col min="2" max="2" width="43" style="26" customWidth="1"/>
    <col min="3" max="6" width="17" style="27" customWidth="1"/>
    <col min="7" max="7" width="25.73046875" style="27" customWidth="1"/>
    <col min="8" max="8" width="17" style="27" customWidth="1"/>
    <col min="9" max="10" width="0" style="16" hidden="1" customWidth="1"/>
    <col min="11" max="16384" width="11.53125" style="16" hidden="1"/>
  </cols>
  <sheetData>
    <row r="1" spans="2:8" ht="18" x14ac:dyDescent="0.65">
      <c r="B1" s="22"/>
      <c r="C1" s="22"/>
      <c r="D1" s="22"/>
      <c r="E1" s="22"/>
      <c r="F1" s="22"/>
      <c r="G1" s="22"/>
      <c r="H1" s="22"/>
    </row>
    <row r="2" spans="2:8" ht="18" x14ac:dyDescent="0.65">
      <c r="B2" s="22"/>
      <c r="C2" s="22"/>
      <c r="D2" s="22"/>
      <c r="E2" s="22"/>
      <c r="F2" s="22"/>
      <c r="G2" s="22"/>
      <c r="H2" s="22"/>
    </row>
    <row r="3" spans="2:8" ht="18" x14ac:dyDescent="0.65">
      <c r="B3" s="22"/>
      <c r="C3" s="22"/>
      <c r="D3" s="22"/>
      <c r="E3" s="22"/>
      <c r="F3" s="22"/>
      <c r="G3" s="22"/>
      <c r="H3" s="22"/>
    </row>
    <row r="4" spans="2:8" ht="18" x14ac:dyDescent="0.65">
      <c r="B4" s="22"/>
      <c r="C4" s="22"/>
      <c r="D4" s="22"/>
      <c r="E4" s="22"/>
      <c r="F4" s="22"/>
      <c r="G4" s="22"/>
      <c r="H4" s="22"/>
    </row>
    <row r="5" spans="2:8" ht="18" x14ac:dyDescent="0.65">
      <c r="B5" s="22"/>
      <c r="C5" s="22"/>
      <c r="D5" s="22"/>
      <c r="E5" s="22"/>
      <c r="F5" s="22"/>
      <c r="G5" s="22"/>
      <c r="H5" s="22"/>
    </row>
    <row r="6" spans="2:8" ht="21" x14ac:dyDescent="0.6">
      <c r="B6" s="104" t="s">
        <v>103</v>
      </c>
      <c r="C6" s="104"/>
      <c r="D6" s="104"/>
      <c r="E6" s="104"/>
      <c r="F6" s="104"/>
      <c r="G6" s="104"/>
      <c r="H6" s="104"/>
    </row>
    <row r="7" spans="2:8" ht="21" x14ac:dyDescent="0.6">
      <c r="B7" s="105" t="s">
        <v>102</v>
      </c>
      <c r="C7" s="105"/>
      <c r="D7" s="105"/>
      <c r="E7" s="105"/>
      <c r="F7" s="105"/>
      <c r="G7" s="105"/>
      <c r="H7" s="105"/>
    </row>
    <row r="8" spans="2:8" ht="16.5" x14ac:dyDescent="0.6">
      <c r="B8" s="23"/>
      <c r="C8" s="24"/>
      <c r="D8" s="24"/>
      <c r="E8" s="24"/>
      <c r="F8" s="24"/>
      <c r="G8" s="24"/>
      <c r="H8" s="24"/>
    </row>
    <row r="9" spans="2:8" s="25" customFormat="1" ht="34.049999999999997" customHeight="1" x14ac:dyDescent="0.6">
      <c r="B9" s="103" t="s">
        <v>104</v>
      </c>
      <c r="C9" s="103"/>
      <c r="D9" s="103"/>
      <c r="E9" s="103"/>
      <c r="F9" s="103"/>
      <c r="G9" s="103"/>
      <c r="H9" s="103"/>
    </row>
    <row r="10" spans="2:8" s="25" customFormat="1" ht="23.45" customHeight="1" x14ac:dyDescent="0.6">
      <c r="B10" s="103" t="s">
        <v>105</v>
      </c>
      <c r="C10" s="103"/>
      <c r="D10" s="103"/>
      <c r="E10" s="103"/>
      <c r="F10" s="103"/>
      <c r="G10" s="103"/>
      <c r="H10" s="103"/>
    </row>
    <row r="11" spans="2:8" s="25" customFormat="1" ht="16.5" x14ac:dyDescent="0.6">
      <c r="B11" s="103" t="s">
        <v>106</v>
      </c>
      <c r="C11" s="103"/>
      <c r="D11" s="103"/>
      <c r="E11" s="103"/>
      <c r="F11" s="103"/>
      <c r="G11" s="103"/>
      <c r="H11" s="103"/>
    </row>
    <row r="12" spans="2:8" s="25" customFormat="1" ht="16.5" x14ac:dyDescent="0.6">
      <c r="B12" s="103" t="s">
        <v>107</v>
      </c>
      <c r="C12" s="103"/>
      <c r="D12" s="103"/>
      <c r="E12" s="103"/>
      <c r="F12" s="103"/>
      <c r="G12" s="103"/>
      <c r="H12" s="103"/>
    </row>
    <row r="13" spans="2:8" ht="16.5" x14ac:dyDescent="0.6"/>
    <row r="14" spans="2:8" ht="16.5" x14ac:dyDescent="0.6"/>
    <row r="15" spans="2:8" ht="16.5" x14ac:dyDescent="0.6"/>
  </sheetData>
  <mergeCells count="6">
    <mergeCell ref="B12:H12"/>
    <mergeCell ref="B6:H6"/>
    <mergeCell ref="B7:H7"/>
    <mergeCell ref="B9:H9"/>
    <mergeCell ref="B10:H10"/>
    <mergeCell ref="B11:H11"/>
  </mergeCells>
  <hyperlinks>
    <hyperlink ref="B9:H9" location="'Cuadro I.1'!A1" display="Cuadro I.1 Claves de ingresos y rubros comparables entre Cuentas Nacionales y  la Encuesta Nacional de Ingresos y Gastos de los Hogares, México 2022, así como los montos a partir de los cuales se elaboraron los factores de expansión, 2022 (en millones de pesos anuales)" xr:uid="{B3C630AB-56DE-441B-A60A-74CB2CA56FDD}"/>
    <hyperlink ref="B10:H10" location="'Cuadro I.2'!A1" display="Cuadro I.2 Factores de ajuste por sobrereporte en la Encuesta Nacional de Ingresos y Gastos de los Hogares, México 2022" xr:uid="{C432E6B8-CE87-4993-A029-16F34863FF28}"/>
    <hyperlink ref="B11:H11" location="'Cuadro I.3'!A1" display="Cuadro I.3 Factores de ajuste por tamaño de empresa no agropecuaria, México 2022 (Montos en millones de pesos anuales)" xr:uid="{D57880C2-0668-4B5A-A267-33CCC38ABCFE}"/>
    <hyperlink ref="B12:H12" location="'Cuadro I.4'!A1" display="Cuadro I.4. Factores de ajuste por tamaño de empresa agropecuaria, México 2022 (Montos en millones de pesos anuales)" xr:uid="{FF25793C-267A-43A2-880D-7397AD7C87EF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5197E-54A7-4C97-8ACD-86DDE67E4F48}">
  <dimension ref="A1:T53"/>
  <sheetViews>
    <sheetView topLeftCell="A17" zoomScale="80" zoomScaleNormal="80" workbookViewId="0"/>
  </sheetViews>
  <sheetFormatPr baseColWidth="10" defaultColWidth="0" defaultRowHeight="16.5" x14ac:dyDescent="0.6"/>
  <cols>
    <col min="1" max="1" width="11.53125" style="1" customWidth="1"/>
    <col min="2" max="2" width="76.265625" style="1" customWidth="1"/>
    <col min="3" max="3" width="19.19921875" style="7" customWidth="1"/>
    <col min="4" max="4" width="27.796875" style="8" customWidth="1"/>
    <col min="5" max="5" width="2.06640625" style="1" customWidth="1"/>
    <col min="6" max="6" width="51.796875" style="1" customWidth="1"/>
    <col min="7" max="7" width="65.19921875" style="1" customWidth="1"/>
    <col min="8" max="8" width="21.06640625" style="8" customWidth="1"/>
    <col min="9" max="9" width="4.19921875" style="1" customWidth="1"/>
    <col min="10" max="11" width="22.796875" style="1" customWidth="1"/>
    <col min="12" max="12" width="10.9296875" style="2" hidden="1" customWidth="1"/>
    <col min="13" max="20" width="76" style="2" hidden="1" customWidth="1"/>
    <col min="21" max="16384" width="10.9296875" style="2" hidden="1"/>
  </cols>
  <sheetData>
    <row r="1" spans="1:10" ht="104" customHeight="1" x14ac:dyDescent="0.6"/>
    <row r="2" spans="1:10" ht="21" x14ac:dyDescent="0.6">
      <c r="B2" s="107" t="s">
        <v>0</v>
      </c>
      <c r="C2" s="107"/>
      <c r="D2" s="107"/>
      <c r="E2" s="107"/>
      <c r="F2" s="107"/>
      <c r="G2" s="107"/>
      <c r="H2" s="107"/>
      <c r="I2" s="107"/>
      <c r="J2" s="107"/>
    </row>
    <row r="3" spans="1:10" ht="21" x14ac:dyDescent="0.6">
      <c r="B3" s="108" t="s">
        <v>99</v>
      </c>
      <c r="C3" s="108"/>
      <c r="D3" s="108"/>
      <c r="E3" s="108"/>
      <c r="F3" s="108"/>
      <c r="G3" s="108"/>
      <c r="H3" s="108"/>
      <c r="I3" s="108"/>
      <c r="J3" s="108"/>
    </row>
    <row r="4" spans="1:10" ht="18.5" customHeight="1" x14ac:dyDescent="0.6">
      <c r="B4" s="109" t="s">
        <v>159</v>
      </c>
      <c r="C4" s="109"/>
      <c r="D4" s="109"/>
      <c r="F4" s="109" t="s">
        <v>160</v>
      </c>
      <c r="G4" s="109"/>
      <c r="H4" s="109"/>
    </row>
    <row r="6" spans="1:10" x14ac:dyDescent="0.6">
      <c r="A6" s="2"/>
      <c r="B6" s="3" t="s">
        <v>1</v>
      </c>
      <c r="C6" s="4" t="s">
        <v>2</v>
      </c>
      <c r="D6" s="5" t="s">
        <v>3</v>
      </c>
      <c r="E6" s="2"/>
      <c r="F6" s="3" t="s">
        <v>1</v>
      </c>
      <c r="G6" s="4" t="s">
        <v>4</v>
      </c>
      <c r="H6" s="5" t="s">
        <v>5</v>
      </c>
      <c r="J6" s="6" t="s">
        <v>6</v>
      </c>
    </row>
    <row r="7" spans="1:10" ht="16.5" customHeight="1" x14ac:dyDescent="0.6">
      <c r="B7" s="55" t="s">
        <v>7</v>
      </c>
      <c r="C7" s="56" t="s">
        <v>8</v>
      </c>
      <c r="D7" s="57">
        <v>8061908.8899999997</v>
      </c>
      <c r="E7" s="2"/>
      <c r="F7" s="58" t="s">
        <v>9</v>
      </c>
      <c r="G7" s="58" t="s">
        <v>10</v>
      </c>
      <c r="H7" s="57">
        <v>4750280.7185417516</v>
      </c>
      <c r="I7" s="2"/>
      <c r="J7" s="2"/>
    </row>
    <row r="8" spans="1:10" ht="16.5" customHeight="1" x14ac:dyDescent="0.6">
      <c r="B8" s="59" t="s">
        <v>11</v>
      </c>
      <c r="C8" s="56" t="s">
        <v>12</v>
      </c>
      <c r="D8" s="57">
        <v>1110079.297</v>
      </c>
      <c r="E8" s="2"/>
      <c r="F8" s="58" t="s">
        <v>13</v>
      </c>
      <c r="G8" s="2" t="s">
        <v>14</v>
      </c>
      <c r="H8" s="57">
        <v>41872.958904227999</v>
      </c>
      <c r="I8" s="2"/>
      <c r="J8" s="2"/>
    </row>
    <row r="9" spans="1:10" ht="16.5" customHeight="1" x14ac:dyDescent="0.6">
      <c r="B9" s="60" t="s">
        <v>15</v>
      </c>
      <c r="C9" s="58" t="s">
        <v>16</v>
      </c>
      <c r="D9" s="57">
        <v>1087094.6811000002</v>
      </c>
      <c r="E9" s="2"/>
      <c r="F9" s="58" t="s">
        <v>17</v>
      </c>
      <c r="G9" s="2" t="s">
        <v>18</v>
      </c>
      <c r="H9" s="57">
        <v>133183.879921224</v>
      </c>
      <c r="I9" s="2"/>
      <c r="J9" s="2"/>
    </row>
    <row r="10" spans="1:10" ht="16.5" customHeight="1" x14ac:dyDescent="0.6">
      <c r="B10" s="61"/>
      <c r="C10" s="56"/>
      <c r="D10" s="62"/>
      <c r="E10" s="2"/>
      <c r="F10" s="58" t="s">
        <v>19</v>
      </c>
      <c r="G10" s="2" t="s">
        <v>20</v>
      </c>
      <c r="H10" s="57">
        <v>249638.28393838799</v>
      </c>
      <c r="I10" s="2"/>
      <c r="J10" s="63"/>
    </row>
    <row r="11" spans="1:10" ht="16.5" customHeight="1" x14ac:dyDescent="0.6">
      <c r="B11" s="61"/>
      <c r="C11" s="56"/>
      <c r="D11" s="62"/>
      <c r="E11" s="2"/>
      <c r="F11" s="58" t="s">
        <v>21</v>
      </c>
      <c r="G11" s="2" t="s">
        <v>22</v>
      </c>
      <c r="H11" s="57">
        <v>19609.246997267997</v>
      </c>
      <c r="I11" s="2"/>
      <c r="J11" s="63"/>
    </row>
    <row r="12" spans="1:10" ht="16.5" customHeight="1" x14ac:dyDescent="0.6">
      <c r="B12" s="61"/>
      <c r="C12" s="56"/>
      <c r="D12" s="62"/>
      <c r="E12" s="2"/>
      <c r="F12" s="58" t="s">
        <v>23</v>
      </c>
      <c r="G12" s="2" t="s">
        <v>24</v>
      </c>
      <c r="H12" s="57">
        <v>291560.88993297599</v>
      </c>
      <c r="I12" s="2"/>
      <c r="J12" s="63"/>
    </row>
    <row r="13" spans="1:10" ht="16.5" customHeight="1" x14ac:dyDescent="0.6">
      <c r="B13" s="61"/>
      <c r="C13" s="56"/>
      <c r="D13" s="62"/>
      <c r="E13" s="2"/>
      <c r="F13" s="58" t="s">
        <v>25</v>
      </c>
      <c r="G13" s="2" t="s">
        <v>26</v>
      </c>
      <c r="H13" s="57">
        <v>8636.9189167559998</v>
      </c>
      <c r="I13" s="2"/>
      <c r="J13" s="63"/>
    </row>
    <row r="14" spans="1:10" ht="33" x14ac:dyDescent="0.6">
      <c r="B14" s="61"/>
      <c r="C14" s="56"/>
      <c r="D14" s="62"/>
      <c r="E14" s="2"/>
      <c r="F14" s="58" t="s">
        <v>27</v>
      </c>
      <c r="G14" s="64" t="s">
        <v>28</v>
      </c>
      <c r="H14" s="57">
        <v>148789.428203508</v>
      </c>
      <c r="I14" s="2"/>
      <c r="J14" s="63"/>
    </row>
    <row r="15" spans="1:10" ht="16.5" customHeight="1" x14ac:dyDescent="0.6">
      <c r="B15" s="65" t="s">
        <v>29</v>
      </c>
      <c r="C15" s="66"/>
      <c r="D15" s="67">
        <f>D7-D8-D9</f>
        <v>5864734.9118999988</v>
      </c>
      <c r="E15" s="68"/>
      <c r="F15" s="69" t="s">
        <v>30</v>
      </c>
      <c r="G15" s="66"/>
      <c r="H15" s="67">
        <f>SUM(H7:H14)</f>
        <v>5643572.3253561007</v>
      </c>
      <c r="I15" s="2"/>
      <c r="J15" s="70">
        <f>D15/H15</f>
        <v>1.0391884029819611</v>
      </c>
    </row>
    <row r="16" spans="1:10" ht="16.5" customHeight="1" x14ac:dyDescent="0.6">
      <c r="B16" s="2"/>
      <c r="C16" s="9"/>
      <c r="D16" s="71"/>
      <c r="E16" s="2"/>
      <c r="F16" s="2"/>
      <c r="G16" s="9"/>
      <c r="H16" s="71"/>
      <c r="I16" s="2"/>
      <c r="J16" s="6"/>
    </row>
    <row r="17" spans="2:10" ht="16.5" customHeight="1" x14ac:dyDescent="0.6">
      <c r="B17" s="65" t="s">
        <v>31</v>
      </c>
      <c r="C17" s="66" t="s">
        <v>32</v>
      </c>
      <c r="D17" s="67">
        <v>783975.24100000004</v>
      </c>
      <c r="E17" s="68"/>
      <c r="F17" s="69" t="s">
        <v>33</v>
      </c>
      <c r="G17" s="66" t="s">
        <v>34</v>
      </c>
      <c r="H17" s="67">
        <v>1121658.0046463199</v>
      </c>
      <c r="I17" s="2"/>
      <c r="J17" s="70">
        <f>D17/H17</f>
        <v>0.69894320528404053</v>
      </c>
    </row>
    <row r="18" spans="2:10" ht="17" customHeight="1" x14ac:dyDescent="0.6">
      <c r="B18" s="2"/>
      <c r="C18" s="2"/>
      <c r="D18" s="2"/>
      <c r="E18" s="2"/>
      <c r="F18" s="2"/>
      <c r="G18" s="2"/>
      <c r="H18" s="2"/>
      <c r="I18" s="2"/>
      <c r="J18" s="2"/>
    </row>
    <row r="19" spans="2:10" ht="16.5" customHeight="1" x14ac:dyDescent="0.6">
      <c r="B19" s="2" t="s">
        <v>35</v>
      </c>
      <c r="C19" s="56" t="s">
        <v>36</v>
      </c>
      <c r="D19" s="57">
        <v>6413690.2410000004</v>
      </c>
      <c r="E19" s="2"/>
      <c r="F19" s="2" t="s">
        <v>37</v>
      </c>
      <c r="G19" s="10" t="s">
        <v>38</v>
      </c>
      <c r="H19" s="71"/>
      <c r="I19" s="2"/>
      <c r="J19" s="63"/>
    </row>
    <row r="20" spans="2:10" ht="16.5" customHeight="1" x14ac:dyDescent="0.6">
      <c r="B20" s="2" t="s">
        <v>39</v>
      </c>
      <c r="C20" s="56" t="s">
        <v>40</v>
      </c>
      <c r="D20" s="72">
        <v>397911.55499999999</v>
      </c>
      <c r="E20" s="2"/>
      <c r="F20" s="2" t="s">
        <v>41</v>
      </c>
      <c r="G20" s="10" t="s">
        <v>42</v>
      </c>
      <c r="H20" s="71"/>
      <c r="I20" s="2"/>
      <c r="J20" s="63"/>
    </row>
    <row r="21" spans="2:10" x14ac:dyDescent="0.6">
      <c r="B21" s="73" t="s">
        <v>43</v>
      </c>
      <c r="C21" s="9" t="s">
        <v>44</v>
      </c>
      <c r="D21" s="74">
        <v>122571.9351</v>
      </c>
      <c r="E21" s="2"/>
      <c r="F21" s="2"/>
      <c r="G21" s="9"/>
      <c r="H21" s="71"/>
      <c r="I21" s="2"/>
      <c r="J21" s="63"/>
    </row>
    <row r="22" spans="2:10" x14ac:dyDescent="0.6">
      <c r="B22" s="59" t="s">
        <v>45</v>
      </c>
      <c r="C22" s="56" t="s">
        <v>46</v>
      </c>
      <c r="D22" s="74">
        <v>17836.371999999999</v>
      </c>
      <c r="E22" s="2"/>
      <c r="F22" s="2"/>
      <c r="G22" s="9"/>
      <c r="H22" s="71"/>
      <c r="I22" s="2"/>
      <c r="J22" s="75"/>
    </row>
    <row r="23" spans="2:10" x14ac:dyDescent="0.6">
      <c r="B23" s="65" t="s">
        <v>47</v>
      </c>
      <c r="C23" s="66"/>
      <c r="D23" s="67">
        <f>D19+D20-D21-D22</f>
        <v>6671193.4888999993</v>
      </c>
      <c r="E23" s="68"/>
      <c r="F23" s="69" t="s">
        <v>47</v>
      </c>
      <c r="G23" s="66"/>
      <c r="H23" s="67">
        <v>1249362.002491836</v>
      </c>
      <c r="I23" s="2"/>
      <c r="J23" s="70">
        <f>D23/H23</f>
        <v>5.3396801532257205</v>
      </c>
    </row>
    <row r="24" spans="2:10" ht="17" customHeight="1" x14ac:dyDescent="0.6">
      <c r="B24" s="2"/>
      <c r="C24" s="2"/>
      <c r="D24" s="2"/>
      <c r="E24" s="2"/>
      <c r="F24" s="2"/>
      <c r="G24" s="2"/>
      <c r="H24" s="2"/>
      <c r="I24" s="2"/>
      <c r="J24" s="2"/>
    </row>
    <row r="25" spans="2:10" ht="16.5" customHeight="1" x14ac:dyDescent="0.6">
      <c r="B25" s="55" t="s">
        <v>48</v>
      </c>
      <c r="C25" s="56" t="s">
        <v>49</v>
      </c>
      <c r="D25" s="57">
        <v>3598360.5980000002</v>
      </c>
      <c r="E25" s="2"/>
      <c r="F25" s="58" t="s">
        <v>50</v>
      </c>
      <c r="G25" s="56" t="s">
        <v>51</v>
      </c>
      <c r="H25" s="76">
        <v>9925.2523435559997</v>
      </c>
      <c r="I25" s="2"/>
      <c r="J25" s="63"/>
    </row>
    <row r="26" spans="2:10" ht="16.5" customHeight="1" x14ac:dyDescent="0.6">
      <c r="B26" s="55" t="s">
        <v>52</v>
      </c>
      <c r="C26" s="56" t="s">
        <v>53</v>
      </c>
      <c r="D26" s="57">
        <v>354539.63900000002</v>
      </c>
      <c r="E26" s="2"/>
      <c r="F26" s="56" t="s">
        <v>54</v>
      </c>
      <c r="G26" s="56" t="s">
        <v>55</v>
      </c>
      <c r="H26" s="76">
        <v>209.60863864800001</v>
      </c>
      <c r="I26" s="2"/>
      <c r="J26" s="63"/>
    </row>
    <row r="27" spans="2:10" ht="16.5" customHeight="1" x14ac:dyDescent="0.6">
      <c r="B27" s="55" t="s">
        <v>56</v>
      </c>
      <c r="C27" s="56" t="s">
        <v>57</v>
      </c>
      <c r="D27" s="57">
        <v>70394.452000000005</v>
      </c>
      <c r="E27" s="2"/>
      <c r="F27" s="56" t="s">
        <v>58</v>
      </c>
      <c r="G27" s="56" t="s">
        <v>59</v>
      </c>
      <c r="H27" s="76">
        <v>3071.5165613999998</v>
      </c>
      <c r="I27" s="2"/>
      <c r="J27" s="63"/>
    </row>
    <row r="28" spans="2:10" ht="16.5" customHeight="1" x14ac:dyDescent="0.6">
      <c r="B28" s="55" t="s">
        <v>60</v>
      </c>
      <c r="C28" s="56" t="s">
        <v>61</v>
      </c>
      <c r="D28" s="57">
        <v>51507.446000000004</v>
      </c>
      <c r="E28" s="2"/>
      <c r="F28" s="56" t="s">
        <v>62</v>
      </c>
      <c r="G28" s="56" t="s">
        <v>63</v>
      </c>
      <c r="H28" s="76">
        <v>4076.6623207080002</v>
      </c>
      <c r="I28" s="2"/>
      <c r="J28" s="63"/>
    </row>
    <row r="29" spans="2:10" ht="16.5" customHeight="1" x14ac:dyDescent="0.6">
      <c r="B29" s="2"/>
      <c r="C29" s="9"/>
      <c r="D29" s="10"/>
      <c r="E29" s="2"/>
      <c r="F29" s="56" t="s">
        <v>64</v>
      </c>
      <c r="G29" s="56" t="s">
        <v>65</v>
      </c>
      <c r="H29" s="76">
        <v>71943.260108100003</v>
      </c>
      <c r="I29" s="2"/>
      <c r="J29" s="63"/>
    </row>
    <row r="30" spans="2:10" ht="16.5" customHeight="1" thickBot="1" x14ac:dyDescent="0.65">
      <c r="B30" s="2"/>
      <c r="C30" s="9"/>
      <c r="D30" s="10"/>
      <c r="E30" s="2"/>
      <c r="F30" s="77" t="s">
        <v>66</v>
      </c>
      <c r="G30" s="78" t="s">
        <v>67</v>
      </c>
      <c r="H30" s="79">
        <v>16994.818918812001</v>
      </c>
      <c r="I30" s="2"/>
      <c r="J30" s="75"/>
    </row>
    <row r="31" spans="2:10" ht="16.899999999999999" thickTop="1" x14ac:dyDescent="0.6">
      <c r="B31" s="65" t="s">
        <v>68</v>
      </c>
      <c r="C31" s="66"/>
      <c r="D31" s="67">
        <f>D25+D26+D27+D28</f>
        <v>4074802.1350000002</v>
      </c>
      <c r="E31" s="68"/>
      <c r="F31" s="69" t="s">
        <v>69</v>
      </c>
      <c r="G31" s="66" t="s">
        <v>70</v>
      </c>
      <c r="H31" s="80">
        <f>H25+H26+H27+H28+H29+H30</f>
        <v>106221.118891224</v>
      </c>
      <c r="I31" s="2"/>
      <c r="J31" s="70">
        <f>D31/H31</f>
        <v>38.361506426728674</v>
      </c>
    </row>
    <row r="32" spans="2:10" ht="17" customHeight="1" x14ac:dyDescent="0.6">
      <c r="B32" s="2"/>
      <c r="C32" s="2"/>
      <c r="D32" s="2"/>
      <c r="E32" s="2"/>
      <c r="F32" s="2"/>
      <c r="G32" s="2"/>
      <c r="H32" s="2"/>
      <c r="I32" s="2"/>
      <c r="J32" s="2"/>
    </row>
    <row r="33" spans="1:11" ht="16.5" customHeight="1" x14ac:dyDescent="0.6">
      <c r="B33" s="55" t="s">
        <v>71</v>
      </c>
      <c r="C33" s="56" t="s">
        <v>72</v>
      </c>
      <c r="D33" s="57">
        <v>2455135.841</v>
      </c>
      <c r="E33" s="68"/>
      <c r="F33" s="2" t="s">
        <v>73</v>
      </c>
      <c r="G33" s="56" t="s">
        <v>74</v>
      </c>
      <c r="H33" s="76">
        <v>800939.621031516</v>
      </c>
      <c r="I33" s="2"/>
      <c r="J33" s="63"/>
    </row>
    <row r="34" spans="1:11" ht="16.5" customHeight="1" x14ac:dyDescent="0.6">
      <c r="B34" s="55" t="s">
        <v>75</v>
      </c>
      <c r="C34" s="56" t="s">
        <v>76</v>
      </c>
      <c r="D34" s="57">
        <v>1332298.07</v>
      </c>
      <c r="E34" s="68"/>
      <c r="F34" s="2" t="s">
        <v>77</v>
      </c>
      <c r="G34" s="56" t="s">
        <v>78</v>
      </c>
      <c r="H34" s="76">
        <v>3388.0847632799996</v>
      </c>
      <c r="I34" s="2"/>
      <c r="J34" s="63"/>
    </row>
    <row r="35" spans="1:11" ht="16.5" customHeight="1" x14ac:dyDescent="0.6">
      <c r="B35" s="59" t="s">
        <v>79</v>
      </c>
      <c r="C35" s="56"/>
      <c r="D35" s="81">
        <v>292231.02828937193</v>
      </c>
      <c r="E35" s="68"/>
      <c r="F35" s="2" t="s">
        <v>80</v>
      </c>
      <c r="G35" s="56" t="s">
        <v>81</v>
      </c>
      <c r="H35" s="76">
        <v>102300.71785466401</v>
      </c>
      <c r="I35" s="2"/>
      <c r="J35" s="63"/>
    </row>
    <row r="36" spans="1:11" ht="16.5" customHeight="1" x14ac:dyDescent="0.6">
      <c r="B36" s="61"/>
      <c r="C36" s="82"/>
      <c r="D36" s="62"/>
      <c r="E36" s="68"/>
      <c r="F36" s="2" t="s">
        <v>21</v>
      </c>
      <c r="G36" s="56" t="s">
        <v>82</v>
      </c>
      <c r="H36" s="76">
        <v>2353.6010655</v>
      </c>
      <c r="I36" s="2"/>
      <c r="J36" s="63"/>
    </row>
    <row r="37" spans="1:11" ht="33" x14ac:dyDescent="0.6">
      <c r="B37" s="61"/>
      <c r="C37" s="82"/>
      <c r="D37" s="62"/>
      <c r="E37" s="68"/>
      <c r="F37" s="20" t="s">
        <v>83</v>
      </c>
      <c r="G37" s="56" t="s">
        <v>84</v>
      </c>
      <c r="H37" s="76">
        <v>77512.369796627987</v>
      </c>
      <c r="I37" s="2"/>
      <c r="J37" s="63"/>
    </row>
    <row r="38" spans="1:11" ht="16.5" customHeight="1" x14ac:dyDescent="0.6">
      <c r="B38" s="61"/>
      <c r="C38" s="82"/>
      <c r="D38" s="62"/>
      <c r="E38" s="68"/>
      <c r="F38" s="2" t="s">
        <v>85</v>
      </c>
      <c r="G38" s="56"/>
      <c r="H38" s="76">
        <v>582181.28683560004</v>
      </c>
      <c r="I38" s="2"/>
      <c r="J38" s="63"/>
    </row>
    <row r="39" spans="1:11" x14ac:dyDescent="0.6">
      <c r="B39" s="61"/>
      <c r="C39" s="82"/>
      <c r="D39" s="62"/>
      <c r="E39" s="68"/>
      <c r="F39" s="83" t="s">
        <v>86</v>
      </c>
      <c r="G39" s="56" t="s">
        <v>87</v>
      </c>
      <c r="H39" s="84"/>
      <c r="I39" s="2"/>
      <c r="J39" s="63"/>
    </row>
    <row r="40" spans="1:11" ht="33" x14ac:dyDescent="0.6">
      <c r="B40" s="61"/>
      <c r="C40" s="82"/>
      <c r="D40" s="62"/>
      <c r="E40" s="68"/>
      <c r="F40" s="85" t="s">
        <v>88</v>
      </c>
      <c r="G40" s="56" t="s">
        <v>89</v>
      </c>
      <c r="H40" s="84"/>
      <c r="I40" s="2"/>
      <c r="J40" s="63"/>
    </row>
    <row r="41" spans="1:11" x14ac:dyDescent="0.6">
      <c r="B41" s="61"/>
      <c r="C41" s="82"/>
      <c r="D41" s="62"/>
      <c r="E41" s="68"/>
      <c r="F41" s="86" t="s">
        <v>90</v>
      </c>
      <c r="G41" s="56"/>
      <c r="H41" s="84"/>
      <c r="I41" s="2"/>
      <c r="J41" s="63"/>
    </row>
    <row r="42" spans="1:11" ht="33" x14ac:dyDescent="0.6">
      <c r="B42" s="61"/>
      <c r="C42" s="82"/>
      <c r="D42" s="62"/>
      <c r="E42" s="68"/>
      <c r="F42" s="85" t="s">
        <v>91</v>
      </c>
      <c r="G42" s="56" t="s">
        <v>92</v>
      </c>
      <c r="H42" s="84"/>
      <c r="I42" s="2"/>
      <c r="J42" s="63"/>
    </row>
    <row r="43" spans="1:11" x14ac:dyDescent="0.6">
      <c r="B43" s="61"/>
      <c r="C43" s="82"/>
      <c r="D43" s="62"/>
      <c r="E43" s="68"/>
      <c r="F43" s="85" t="s">
        <v>93</v>
      </c>
      <c r="G43" s="56" t="s">
        <v>94</v>
      </c>
      <c r="H43" s="84"/>
      <c r="I43" s="2"/>
      <c r="J43" s="75"/>
    </row>
    <row r="44" spans="1:11" x14ac:dyDescent="0.6">
      <c r="B44" s="65" t="s">
        <v>95</v>
      </c>
      <c r="C44" s="66"/>
      <c r="D44" s="67">
        <f>D33+D34-D35</f>
        <v>3495202.8827106282</v>
      </c>
      <c r="E44" s="68"/>
      <c r="F44" s="69" t="s">
        <v>95</v>
      </c>
      <c r="G44" s="66"/>
      <c r="H44" s="87">
        <f>H33+H34+H35+H36+H37+H38</f>
        <v>1568675.6813471881</v>
      </c>
      <c r="I44" s="2"/>
      <c r="J44" s="70">
        <f>D44/H44</f>
        <v>2.2281233299345389</v>
      </c>
    </row>
    <row r="45" spans="1:11" x14ac:dyDescent="0.6">
      <c r="B45" s="55"/>
      <c r="C45" s="56"/>
      <c r="D45" s="72"/>
      <c r="E45" s="2"/>
      <c r="F45" s="2"/>
      <c r="G45" s="82"/>
      <c r="H45" s="10"/>
      <c r="I45" s="2"/>
      <c r="J45" s="6"/>
    </row>
    <row r="46" spans="1:11" s="20" customFormat="1" ht="33" x14ac:dyDescent="0.45">
      <c r="A46" s="17"/>
      <c r="B46" s="65" t="s">
        <v>161</v>
      </c>
      <c r="C46" s="88"/>
      <c r="D46" s="87">
        <v>292231.02828937193</v>
      </c>
      <c r="E46" s="89"/>
      <c r="F46" s="90" t="s">
        <v>96</v>
      </c>
      <c r="G46" s="66" t="s">
        <v>101</v>
      </c>
      <c r="H46" s="87">
        <v>292231.02828937193</v>
      </c>
      <c r="J46" s="70">
        <f>D46/H46</f>
        <v>1</v>
      </c>
      <c r="K46" s="17"/>
    </row>
    <row r="47" spans="1:11" x14ac:dyDescent="0.6">
      <c r="B47" s="61"/>
      <c r="C47" s="56"/>
      <c r="D47" s="62"/>
      <c r="E47" s="2"/>
      <c r="F47" s="61"/>
      <c r="G47" s="82"/>
      <c r="H47" s="62"/>
      <c r="I47" s="2"/>
      <c r="J47" s="6"/>
    </row>
    <row r="48" spans="1:11" x14ac:dyDescent="0.6">
      <c r="B48" s="65" t="s">
        <v>97</v>
      </c>
      <c r="C48" s="66"/>
      <c r="D48" s="67">
        <f>D15+D17+D23+D31+D44+D46</f>
        <v>21182139.687799998</v>
      </c>
      <c r="E48" s="68"/>
      <c r="F48" s="69" t="s">
        <v>97</v>
      </c>
      <c r="G48" s="66"/>
      <c r="H48" s="67">
        <f>H15+H17+H23+H31+H44+H46</f>
        <v>9981720.161022041</v>
      </c>
      <c r="I48" s="2"/>
      <c r="J48" s="70">
        <f>D48/H48</f>
        <v>2.1220931208345086</v>
      </c>
    </row>
    <row r="49" spans="2:10" ht="32" customHeight="1" x14ac:dyDescent="0.6">
      <c r="B49" s="110" t="s">
        <v>98</v>
      </c>
      <c r="C49" s="110"/>
      <c r="D49" s="110"/>
      <c r="E49" s="110"/>
      <c r="F49" s="110"/>
      <c r="G49" s="110"/>
      <c r="H49" s="110"/>
      <c r="I49" s="111"/>
      <c r="J49" s="111"/>
    </row>
    <row r="50" spans="2:10" x14ac:dyDescent="0.6">
      <c r="B50" s="106" t="s">
        <v>100</v>
      </c>
      <c r="C50" s="106"/>
      <c r="D50" s="106"/>
      <c r="E50" s="106"/>
      <c r="F50" s="106"/>
      <c r="G50" s="106"/>
      <c r="H50" s="106"/>
    </row>
    <row r="52" spans="2:10" x14ac:dyDescent="0.6">
      <c r="C52" s="12"/>
      <c r="D52" s="11"/>
    </row>
    <row r="53" spans="2:10" x14ac:dyDescent="0.6">
      <c r="C53" s="12"/>
      <c r="D53" s="11"/>
    </row>
  </sheetData>
  <mergeCells count="7">
    <mergeCell ref="B50:H50"/>
    <mergeCell ref="B2:J2"/>
    <mergeCell ref="B3:J3"/>
    <mergeCell ref="B4:D4"/>
    <mergeCell ref="F4:H4"/>
    <mergeCell ref="B49:H49"/>
    <mergeCell ref="I49:J4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E9BC9-E95B-45CF-B7A7-32555105CA3C}">
  <dimension ref="A1:K17"/>
  <sheetViews>
    <sheetView showGridLines="0" zoomScale="85" zoomScaleNormal="85" workbookViewId="0">
      <selection activeCell="E20" sqref="E20"/>
    </sheetView>
  </sheetViews>
  <sheetFormatPr baseColWidth="10" defaultColWidth="10.9296875" defaultRowHeight="16.5" x14ac:dyDescent="0.6"/>
  <cols>
    <col min="1" max="1" width="10.9296875" style="16"/>
    <col min="2" max="2" width="46.796875" style="16" customWidth="1"/>
    <col min="3" max="3" width="24.59765625" style="16" customWidth="1"/>
    <col min="4" max="4" width="20.33203125" style="16" customWidth="1"/>
    <col min="5" max="5" width="20.46484375" style="16" customWidth="1"/>
    <col min="6" max="6" width="21.796875" style="16" customWidth="1"/>
    <col min="7" max="7" width="12.06640625" style="16" customWidth="1"/>
    <col min="8" max="8" width="17.06640625" style="16" customWidth="1"/>
    <col min="9" max="9" width="28.33203125" style="16" customWidth="1"/>
    <col min="10" max="10" width="18.59765625" style="16" customWidth="1"/>
    <col min="11" max="16384" width="10.9296875" style="16"/>
  </cols>
  <sheetData>
    <row r="1" spans="2:11" ht="133.80000000000001" customHeight="1" x14ac:dyDescent="0.6"/>
    <row r="2" spans="2:11" ht="21" x14ac:dyDescent="0.6">
      <c r="B2" s="112" t="s">
        <v>108</v>
      </c>
      <c r="C2" s="112"/>
      <c r="D2" s="112"/>
      <c r="E2" s="112"/>
      <c r="F2" s="112"/>
      <c r="G2" s="112"/>
      <c r="H2" s="112"/>
      <c r="I2" s="112"/>
      <c r="J2" s="112"/>
    </row>
    <row r="3" spans="2:11" ht="21" x14ac:dyDescent="0.6">
      <c r="B3" s="113" t="s">
        <v>109</v>
      </c>
      <c r="C3" s="113"/>
      <c r="D3" s="113"/>
      <c r="E3" s="113"/>
      <c r="F3" s="113"/>
      <c r="G3" s="113"/>
      <c r="H3" s="113"/>
      <c r="I3" s="113"/>
      <c r="J3" s="113"/>
    </row>
    <row r="4" spans="2:11" ht="69.5" customHeight="1" x14ac:dyDescent="0.6">
      <c r="B4" s="114" t="s">
        <v>1</v>
      </c>
      <c r="C4" s="18" t="s">
        <v>110</v>
      </c>
      <c r="D4" s="18" t="s">
        <v>111</v>
      </c>
      <c r="E4" s="18" t="s">
        <v>112</v>
      </c>
      <c r="F4" s="18" t="s">
        <v>113</v>
      </c>
      <c r="G4" s="18" t="s">
        <v>114</v>
      </c>
      <c r="H4" s="18" t="s">
        <v>158</v>
      </c>
      <c r="I4" s="18" t="s">
        <v>115</v>
      </c>
      <c r="J4" s="19" t="s">
        <v>116</v>
      </c>
    </row>
    <row r="5" spans="2:11" ht="42.7" customHeight="1" x14ac:dyDescent="0.6">
      <c r="B5" s="114"/>
      <c r="C5" s="13" t="s">
        <v>117</v>
      </c>
      <c r="D5" s="13" t="s">
        <v>118</v>
      </c>
      <c r="E5" s="13" t="s">
        <v>119</v>
      </c>
      <c r="F5" s="13" t="s">
        <v>120</v>
      </c>
      <c r="G5" s="13" t="s">
        <v>121</v>
      </c>
      <c r="H5" s="13" t="s">
        <v>122</v>
      </c>
      <c r="I5" s="13" t="s">
        <v>123</v>
      </c>
      <c r="J5" s="13" t="s">
        <v>124</v>
      </c>
    </row>
    <row r="6" spans="2:11" x14ac:dyDescent="0.6">
      <c r="B6" s="14" t="s">
        <v>125</v>
      </c>
      <c r="C6" s="29">
        <v>5864734.9118999988</v>
      </c>
      <c r="D6" s="29">
        <v>5643572.3253560998</v>
      </c>
      <c r="E6" s="30">
        <f>C6/D6</f>
        <v>1.0391884029819614</v>
      </c>
      <c r="F6" s="29">
        <f>C6</f>
        <v>5864734.9118999988</v>
      </c>
      <c r="G6" s="31">
        <f>F6/$F$12</f>
        <v>0.29169175038153677</v>
      </c>
      <c r="H6" s="32">
        <f>G6*$H$12</f>
        <v>98499.276401668656</v>
      </c>
      <c r="I6" s="29">
        <f>C6-H6</f>
        <v>5766235.63549833</v>
      </c>
      <c r="J6" s="33">
        <f>I6/D6</f>
        <v>1.0217350470713584</v>
      </c>
    </row>
    <row r="7" spans="2:11" x14ac:dyDescent="0.6">
      <c r="B7" s="14" t="s">
        <v>126</v>
      </c>
      <c r="C7" s="29">
        <v>783975.24100000004</v>
      </c>
      <c r="D7" s="29">
        <v>1121658.0046463159</v>
      </c>
      <c r="E7" s="30">
        <f t="shared" ref="E7:E11" si="0">C7/D7</f>
        <v>0.69894320528404297</v>
      </c>
      <c r="F7" s="29"/>
      <c r="G7" s="31"/>
      <c r="H7" s="32"/>
      <c r="I7" s="29">
        <f>D7</f>
        <v>1121658.0046463159</v>
      </c>
      <c r="J7" s="33">
        <f>I7/D7</f>
        <v>1</v>
      </c>
    </row>
    <row r="8" spans="2:11" x14ac:dyDescent="0.6">
      <c r="B8" s="14" t="s">
        <v>127</v>
      </c>
      <c r="C8" s="29">
        <v>6671193.4888999993</v>
      </c>
      <c r="D8" s="29">
        <v>1249362.002491836</v>
      </c>
      <c r="E8" s="30">
        <f t="shared" si="0"/>
        <v>5.3396801532257205</v>
      </c>
      <c r="F8" s="29">
        <f>C8</f>
        <v>6671193.4888999993</v>
      </c>
      <c r="G8" s="31">
        <f>F8/$F$12</f>
        <v>0.33180222723497799</v>
      </c>
      <c r="H8" s="32">
        <f>G8*$H$12</f>
        <v>112043.89307671027</v>
      </c>
      <c r="I8" s="29">
        <f>C8-H8</f>
        <v>6559149.5958232889</v>
      </c>
      <c r="J8" s="33">
        <f t="shared" ref="J8:J10" si="1">I8/D8</f>
        <v>5.2499992658181949</v>
      </c>
    </row>
    <row r="9" spans="2:11" x14ac:dyDescent="0.6">
      <c r="B9" s="14" t="s">
        <v>128</v>
      </c>
      <c r="C9" s="29">
        <v>4074802.1350000002</v>
      </c>
      <c r="D9" s="29">
        <v>106221.118891224</v>
      </c>
      <c r="E9" s="30">
        <f t="shared" si="0"/>
        <v>38.361506426728674</v>
      </c>
      <c r="F9" s="29">
        <f>C9</f>
        <v>4074802.1350000002</v>
      </c>
      <c r="G9" s="31">
        <f>F9/$F$12</f>
        <v>0.20266664820686783</v>
      </c>
      <c r="H9" s="32">
        <f>G9*$H$12</f>
        <v>68437.0338654308</v>
      </c>
      <c r="I9" s="29">
        <f t="shared" ref="I9:I11" si="2">C9-H9</f>
        <v>4006365.1011345694</v>
      </c>
      <c r="J9" s="33">
        <f t="shared" si="1"/>
        <v>37.71721803493049</v>
      </c>
    </row>
    <row r="10" spans="2:11" ht="17.649999999999999" x14ac:dyDescent="0.6">
      <c r="B10" s="14" t="s">
        <v>129</v>
      </c>
      <c r="C10" s="29">
        <v>3495202.8827106282</v>
      </c>
      <c r="D10" s="29">
        <v>1568675.6813471878</v>
      </c>
      <c r="E10" s="30">
        <f t="shared" si="0"/>
        <v>2.2281233299345393</v>
      </c>
      <c r="F10" s="29">
        <f>C10</f>
        <v>3495202.8827106282</v>
      </c>
      <c r="G10" s="31">
        <f>F10/$F$12</f>
        <v>0.1738393741766176</v>
      </c>
      <c r="H10" s="32">
        <f>G10*$H$12</f>
        <v>58702.56030250623</v>
      </c>
      <c r="I10" s="29">
        <f t="shared" si="2"/>
        <v>3436500.322408122</v>
      </c>
      <c r="J10" s="33">
        <f t="shared" si="1"/>
        <v>2.1907015983423901</v>
      </c>
    </row>
    <row r="11" spans="2:11" ht="16.899999999999999" thickBot="1" x14ac:dyDescent="0.65">
      <c r="B11" s="14" t="s">
        <v>130</v>
      </c>
      <c r="C11" s="29">
        <v>292231.02828937193</v>
      </c>
      <c r="D11" s="29">
        <v>292231.02828937193</v>
      </c>
      <c r="E11" s="30">
        <f t="shared" si="0"/>
        <v>1</v>
      </c>
      <c r="F11" s="29"/>
      <c r="G11" s="34"/>
      <c r="H11" s="34"/>
      <c r="I11" s="29">
        <f t="shared" si="2"/>
        <v>292231.02828937193</v>
      </c>
      <c r="J11" s="33">
        <f>I11/D11</f>
        <v>1</v>
      </c>
    </row>
    <row r="12" spans="2:11" ht="17.25" thickTop="1" thickBot="1" x14ac:dyDescent="0.65">
      <c r="B12" s="28" t="s">
        <v>97</v>
      </c>
      <c r="C12" s="35">
        <f>SUM(C6:C11)</f>
        <v>21182139.687799998</v>
      </c>
      <c r="D12" s="35">
        <f>SUM(D6:D11)</f>
        <v>9981720.1610220354</v>
      </c>
      <c r="E12" s="36">
        <f>C12/D12</f>
        <v>2.12209312083451</v>
      </c>
      <c r="F12" s="35">
        <f>SUM(F6:F11)</f>
        <v>20105933.418510623</v>
      </c>
      <c r="G12" s="37">
        <f>F12/$F$12</f>
        <v>1</v>
      </c>
      <c r="H12" s="38">
        <f>D7-(D7*E7)</f>
        <v>337682.7636463159</v>
      </c>
      <c r="I12" s="38">
        <f>SUM(I6:I11)</f>
        <v>21182139.687799994</v>
      </c>
      <c r="J12" s="36">
        <f>I12/D12</f>
        <v>2.1220931208345095</v>
      </c>
    </row>
    <row r="13" spans="2:11" ht="35.450000000000003" customHeight="1" thickTop="1" x14ac:dyDescent="0.6">
      <c r="B13" s="115" t="s">
        <v>131</v>
      </c>
      <c r="C13" s="115"/>
      <c r="D13" s="115"/>
      <c r="E13" s="115"/>
      <c r="F13" s="115"/>
      <c r="G13" s="115"/>
      <c r="H13" s="115"/>
      <c r="I13" s="115"/>
      <c r="J13" s="115"/>
      <c r="K13" s="15"/>
    </row>
    <row r="14" spans="2:11" ht="36.700000000000003" customHeight="1" x14ac:dyDescent="0.6">
      <c r="B14" s="115" t="s">
        <v>162</v>
      </c>
      <c r="C14" s="115"/>
      <c r="D14" s="115"/>
      <c r="E14" s="115"/>
      <c r="F14" s="115"/>
      <c r="G14" s="115"/>
      <c r="H14" s="115"/>
      <c r="I14" s="115"/>
      <c r="J14" s="115"/>
      <c r="K14" s="15"/>
    </row>
    <row r="15" spans="2:11" x14ac:dyDescent="0.6">
      <c r="B15" s="21"/>
      <c r="C15" s="21"/>
      <c r="D15" s="21"/>
      <c r="E15" s="21"/>
      <c r="F15" s="21"/>
      <c r="G15" s="21"/>
      <c r="H15" s="21"/>
      <c r="I15" s="21"/>
      <c r="J15" s="21"/>
    </row>
    <row r="16" spans="2:11" x14ac:dyDescent="0.6">
      <c r="B16" s="21"/>
      <c r="C16" s="21"/>
      <c r="D16" s="21"/>
      <c r="E16" s="21"/>
      <c r="F16" s="21"/>
      <c r="G16" s="21"/>
      <c r="H16" s="21"/>
      <c r="I16" s="21"/>
      <c r="J16" s="21"/>
    </row>
    <row r="17" spans="1:10" x14ac:dyDescent="0.6">
      <c r="A17" s="21"/>
      <c r="B17" s="21"/>
      <c r="C17" s="21"/>
      <c r="D17" s="21"/>
      <c r="E17" s="21"/>
      <c r="F17" s="21"/>
      <c r="G17" s="21"/>
      <c r="H17" s="21"/>
      <c r="I17" s="21"/>
      <c r="J17" s="21"/>
    </row>
  </sheetData>
  <mergeCells count="5">
    <mergeCell ref="B2:J2"/>
    <mergeCell ref="B3:J3"/>
    <mergeCell ref="B4:B5"/>
    <mergeCell ref="B13:J13"/>
    <mergeCell ref="B14:J14"/>
  </mergeCells>
  <pageMargins left="0.7" right="0.7" top="0.75" bottom="0.75" header="0.3" footer="0.3"/>
  <pageSetup paperSize="9" orientation="portrait" r:id="rId1"/>
  <ignoredErrors>
    <ignoredError sqref="E12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4DBB-E849-4B04-80CF-CF0390DCC55C}">
  <dimension ref="B1:M15"/>
  <sheetViews>
    <sheetView showGridLines="0" zoomScale="85" zoomScaleNormal="85" workbookViewId="0">
      <selection activeCell="B15" sqref="B15"/>
    </sheetView>
  </sheetViews>
  <sheetFormatPr baseColWidth="10" defaultColWidth="10.9296875" defaultRowHeight="16.5" x14ac:dyDescent="0.6"/>
  <cols>
    <col min="1" max="1" width="10.59765625" style="16"/>
    <col min="2" max="2" width="20.9296875" style="16" customWidth="1"/>
    <col min="3" max="3" width="29.19921875" style="16" customWidth="1"/>
    <col min="4" max="4" width="21.53125" style="16" customWidth="1"/>
    <col min="5" max="6" width="25.19921875" style="16" customWidth="1"/>
    <col min="7" max="7" width="15" style="16" customWidth="1"/>
    <col min="8" max="8" width="16.9296875" style="16" bestFit="1" customWidth="1"/>
    <col min="9" max="9" width="18.9296875" style="16" customWidth="1"/>
    <col min="10" max="11" width="30" style="16" customWidth="1"/>
    <col min="12" max="12" width="21.9296875" style="16" customWidth="1"/>
    <col min="13" max="13" width="19.59765625" style="16" customWidth="1"/>
    <col min="14" max="16384" width="10.9296875" style="16"/>
  </cols>
  <sheetData>
    <row r="1" spans="2:13" ht="112.8" customHeight="1" x14ac:dyDescent="0.6"/>
    <row r="2" spans="2:13" ht="25.25" customHeight="1" x14ac:dyDescent="0.6">
      <c r="B2" s="112" t="s">
        <v>132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2:13" ht="21" x14ac:dyDescent="0.6">
      <c r="B3" s="116" t="s">
        <v>133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2:13" ht="69.5" customHeight="1" x14ac:dyDescent="0.6">
      <c r="B4" s="91" t="s">
        <v>134</v>
      </c>
      <c r="C4" s="91" t="s">
        <v>135</v>
      </c>
      <c r="D4" s="91" t="s">
        <v>136</v>
      </c>
      <c r="E4" s="91" t="s">
        <v>137</v>
      </c>
      <c r="F4" s="91" t="s">
        <v>138</v>
      </c>
      <c r="G4" s="91" t="s">
        <v>139</v>
      </c>
      <c r="H4" s="91" t="s">
        <v>140</v>
      </c>
      <c r="I4" s="91" t="s">
        <v>141</v>
      </c>
      <c r="J4" s="91" t="s">
        <v>142</v>
      </c>
      <c r="K4" s="91" t="s">
        <v>143</v>
      </c>
      <c r="L4" s="91" t="s">
        <v>144</v>
      </c>
      <c r="M4" s="91" t="s">
        <v>145</v>
      </c>
    </row>
    <row r="5" spans="2:13" x14ac:dyDescent="0.6">
      <c r="B5" s="21" t="s">
        <v>146</v>
      </c>
      <c r="C5" s="39">
        <v>861714.97348359297</v>
      </c>
      <c r="D5" s="40">
        <f t="shared" ref="D5:D12" si="0">C5/$C$13</f>
        <v>0.10928820158356882</v>
      </c>
      <c r="E5" s="39">
        <f>D5*$E$13</f>
        <v>683146.29307259887</v>
      </c>
      <c r="F5" s="39">
        <v>873455.53342535999</v>
      </c>
      <c r="G5" s="41">
        <f t="shared" ref="G5:G13" si="1">E5/F5</f>
        <v>0.78211914279546579</v>
      </c>
      <c r="H5" s="42">
        <f>F5</f>
        <v>873455.53342535999</v>
      </c>
      <c r="I5" s="42"/>
      <c r="J5" s="43"/>
      <c r="K5" s="42"/>
      <c r="L5" s="42">
        <f t="shared" ref="L5:L12" si="2">H5-K5</f>
        <v>873455.53342535999</v>
      </c>
      <c r="M5" s="44">
        <f t="shared" ref="M5:M13" si="3">L5/F5</f>
        <v>1</v>
      </c>
    </row>
    <row r="6" spans="2:13" x14ac:dyDescent="0.6">
      <c r="B6" s="45" t="s">
        <v>147</v>
      </c>
      <c r="C6" s="39">
        <v>358253.90788752504</v>
      </c>
      <c r="D6" s="40">
        <f t="shared" si="0"/>
        <v>4.543605079186732E-2</v>
      </c>
      <c r="E6" s="39">
        <f>D6*$E$13</f>
        <v>284014.82704048062</v>
      </c>
      <c r="F6" s="39">
        <v>84403.267520280002</v>
      </c>
      <c r="G6" s="41">
        <f t="shared" si="1"/>
        <v>3.3649743118326425</v>
      </c>
      <c r="H6" s="39">
        <f>E6</f>
        <v>284014.82704048062</v>
      </c>
      <c r="I6" s="39">
        <f>H6</f>
        <v>284014.82704048062</v>
      </c>
      <c r="J6" s="46">
        <f t="shared" ref="J6:J12" si="4">I6/$I$13</f>
        <v>5.1010945260460974E-2</v>
      </c>
      <c r="K6" s="39">
        <f t="shared" ref="K6:K12" si="5">J6*$K$13</f>
        <v>9707.8542421946022</v>
      </c>
      <c r="L6" s="42">
        <f t="shared" si="2"/>
        <v>274306.97279828601</v>
      </c>
      <c r="M6" s="44">
        <f t="shared" si="3"/>
        <v>3.2499567950065069</v>
      </c>
    </row>
    <row r="7" spans="2:13" x14ac:dyDescent="0.6">
      <c r="B7" s="21" t="s">
        <v>148</v>
      </c>
      <c r="C7" s="42">
        <v>217358.88210145995</v>
      </c>
      <c r="D7" s="40">
        <f t="shared" si="0"/>
        <v>2.7566842928412702E-2</v>
      </c>
      <c r="E7" s="39">
        <f>D7*$E$13</f>
        <v>172316.73945937722</v>
      </c>
      <c r="F7" s="39">
        <v>44542.667977320001</v>
      </c>
      <c r="G7" s="41">
        <f t="shared" si="1"/>
        <v>3.8685769686520919</v>
      </c>
      <c r="H7" s="39">
        <f t="shared" ref="H7:H12" si="6">E7</f>
        <v>172316.73945937722</v>
      </c>
      <c r="I7" s="39">
        <f t="shared" ref="I7:I12" si="7">H7</f>
        <v>172316.73945937722</v>
      </c>
      <c r="J7" s="46">
        <f t="shared" si="4"/>
        <v>3.0949228445635208E-2</v>
      </c>
      <c r="K7" s="39">
        <f t="shared" si="5"/>
        <v>5889.9241549928984</v>
      </c>
      <c r="L7" s="42">
        <f t="shared" si="2"/>
        <v>166426.81530438433</v>
      </c>
      <c r="M7" s="44">
        <f t="shared" si="3"/>
        <v>3.7363459097044807</v>
      </c>
    </row>
    <row r="8" spans="2:13" x14ac:dyDescent="0.6">
      <c r="B8" s="45" t="s">
        <v>149</v>
      </c>
      <c r="C8" s="39">
        <v>145962.62973949101</v>
      </c>
      <c r="D8" s="40">
        <f t="shared" si="0"/>
        <v>1.8511913792270938E-2</v>
      </c>
      <c r="E8" s="39">
        <f t="shared" ref="E8:E12" si="8">D8*$E$13</f>
        <v>115715.55851067048</v>
      </c>
      <c r="F8" s="39">
        <v>9837.0023138399993</v>
      </c>
      <c r="G8" s="41">
        <f t="shared" si="1"/>
        <v>11.763294835039989</v>
      </c>
      <c r="H8" s="39">
        <f t="shared" si="6"/>
        <v>115715.55851067048</v>
      </c>
      <c r="I8" s="39">
        <f t="shared" si="7"/>
        <v>115715.55851067048</v>
      </c>
      <c r="J8" s="46">
        <f t="shared" si="4"/>
        <v>2.0783281219787023E-2</v>
      </c>
      <c r="K8" s="39">
        <f t="shared" si="5"/>
        <v>3955.2504609754724</v>
      </c>
      <c r="L8" s="42">
        <f t="shared" si="2"/>
        <v>111760.30804969501</v>
      </c>
      <c r="M8" s="44">
        <f t="shared" si="3"/>
        <v>11.361215996915625</v>
      </c>
    </row>
    <row r="9" spans="2:13" x14ac:dyDescent="0.6">
      <c r="B9" s="21" t="s">
        <v>150</v>
      </c>
      <c r="C9" s="42">
        <v>238772.03523009701</v>
      </c>
      <c r="D9" s="40">
        <f t="shared" si="0"/>
        <v>3.0282595895083034E-2</v>
      </c>
      <c r="E9" s="39">
        <f t="shared" si="8"/>
        <v>189292.55702430531</v>
      </c>
      <c r="F9" s="39">
        <v>16333.013258280002</v>
      </c>
      <c r="G9" s="41">
        <f t="shared" si="1"/>
        <v>11.589567340144272</v>
      </c>
      <c r="H9" s="39">
        <f t="shared" si="6"/>
        <v>189292.55702430531</v>
      </c>
      <c r="I9" s="39">
        <f t="shared" si="7"/>
        <v>189292.55702430531</v>
      </c>
      <c r="J9" s="46">
        <f t="shared" si="4"/>
        <v>3.399819778846707E-2</v>
      </c>
      <c r="K9" s="39">
        <f t="shared" si="5"/>
        <v>6470.1711944860872</v>
      </c>
      <c r="L9" s="42">
        <f t="shared" si="2"/>
        <v>182822.38582981922</v>
      </c>
      <c r="M9" s="44">
        <f t="shared" si="3"/>
        <v>11.193426646925522</v>
      </c>
    </row>
    <row r="10" spans="2:13" x14ac:dyDescent="0.6">
      <c r="B10" s="45" t="s">
        <v>151</v>
      </c>
      <c r="C10" s="39">
        <v>333297.37997960701</v>
      </c>
      <c r="D10" s="40">
        <f t="shared" si="0"/>
        <v>4.2270904384116709E-2</v>
      </c>
      <c r="E10" s="39">
        <f t="shared" si="8"/>
        <v>264229.90969207429</v>
      </c>
      <c r="F10" s="39">
        <v>1968.0593453999998</v>
      </c>
      <c r="G10" s="41">
        <f t="shared" si="1"/>
        <v>134.25911688571091</v>
      </c>
      <c r="H10" s="39">
        <f t="shared" si="6"/>
        <v>264229.90969207429</v>
      </c>
      <c r="I10" s="39">
        <f t="shared" si="7"/>
        <v>264229.90969207429</v>
      </c>
      <c r="J10" s="46">
        <f t="shared" si="4"/>
        <v>4.7457442979052078E-2</v>
      </c>
      <c r="K10" s="39">
        <f t="shared" si="5"/>
        <v>9031.5899224278728</v>
      </c>
      <c r="L10" s="42">
        <f t="shared" si="2"/>
        <v>255198.31976964642</v>
      </c>
      <c r="M10" s="44">
        <f t="shared" si="3"/>
        <v>129.67003274882364</v>
      </c>
    </row>
    <row r="11" spans="2:13" x14ac:dyDescent="0.6">
      <c r="B11" s="21" t="s">
        <v>152</v>
      </c>
      <c r="C11" s="42">
        <v>520217.87806445296</v>
      </c>
      <c r="D11" s="40">
        <f t="shared" si="0"/>
        <v>6.5977356869460102E-2</v>
      </c>
      <c r="E11" s="39">
        <f t="shared" si="8"/>
        <v>412415.85202254914</v>
      </c>
      <c r="F11" s="39">
        <v>3167.9330227200003</v>
      </c>
      <c r="G11" s="41">
        <f t="shared" si="1"/>
        <v>130.18452380929671</v>
      </c>
      <c r="H11" s="39">
        <f t="shared" si="6"/>
        <v>412415.85202254914</v>
      </c>
      <c r="I11" s="39">
        <f t="shared" si="7"/>
        <v>412415.85202254914</v>
      </c>
      <c r="J11" s="46">
        <f t="shared" si="4"/>
        <v>7.4072620332142444E-2</v>
      </c>
      <c r="K11" s="39">
        <f t="shared" si="5"/>
        <v>14096.704106348509</v>
      </c>
      <c r="L11" s="42">
        <f t="shared" si="2"/>
        <v>398319.14791620063</v>
      </c>
      <c r="M11" s="44">
        <f t="shared" si="3"/>
        <v>125.73471252690885</v>
      </c>
    </row>
    <row r="12" spans="2:13" ht="16.899999999999999" thickBot="1" x14ac:dyDescent="0.65">
      <c r="B12" s="45" t="s">
        <v>153</v>
      </c>
      <c r="C12" s="39">
        <v>5209216.4724209458</v>
      </c>
      <c r="D12" s="40">
        <f t="shared" si="0"/>
        <v>0.66066613375522032</v>
      </c>
      <c r="E12" s="39">
        <f t="shared" si="8"/>
        <v>4129737.8279975378</v>
      </c>
      <c r="F12" s="39">
        <v>174.29024256</v>
      </c>
      <c r="G12" s="41">
        <f t="shared" si="1"/>
        <v>23694.601415084162</v>
      </c>
      <c r="H12" s="39">
        <f t="shared" si="6"/>
        <v>4129737.8279975378</v>
      </c>
      <c r="I12" s="39">
        <f t="shared" si="7"/>
        <v>4129737.8279975378</v>
      </c>
      <c r="J12" s="46">
        <f t="shared" si="4"/>
        <v>0.74172828397445523</v>
      </c>
      <c r="K12" s="39">
        <f t="shared" si="5"/>
        <v>141157.74627133558</v>
      </c>
      <c r="L12" s="42">
        <f t="shared" si="2"/>
        <v>3988580.0817262023</v>
      </c>
      <c r="M12" s="44">
        <f t="shared" si="3"/>
        <v>22884.700962838586</v>
      </c>
    </row>
    <row r="13" spans="2:13" ht="17.25" thickTop="1" thickBot="1" x14ac:dyDescent="0.65">
      <c r="B13" s="47" t="s">
        <v>154</v>
      </c>
      <c r="C13" s="48">
        <f>SUM(C5:C12)</f>
        <v>7884794.1589071723</v>
      </c>
      <c r="D13" s="49">
        <f>SUM(D5:D12)</f>
        <v>1</v>
      </c>
      <c r="E13" s="48">
        <v>6250869.5648195939</v>
      </c>
      <c r="F13" s="48">
        <v>1033881.7671057599</v>
      </c>
      <c r="G13" s="50">
        <f t="shared" si="1"/>
        <v>6.0460197323318958</v>
      </c>
      <c r="H13" s="48">
        <f>SUM(H5:H12)</f>
        <v>6441178.8051723549</v>
      </c>
      <c r="I13" s="48">
        <f>SUM(I6:I12)</f>
        <v>5567723.2717469949</v>
      </c>
      <c r="J13" s="51">
        <f>SUM(J6:J12)</f>
        <v>1</v>
      </c>
      <c r="K13" s="48">
        <f>H13-E13</f>
        <v>190309.240352761</v>
      </c>
      <c r="L13" s="48">
        <f>SUM(L5:L12)</f>
        <v>6250869.5648195939</v>
      </c>
      <c r="M13" s="52">
        <f t="shared" si="3"/>
        <v>6.0460197323318958</v>
      </c>
    </row>
    <row r="14" spans="2:13" ht="38.450000000000003" customHeight="1" thickTop="1" x14ac:dyDescent="0.6">
      <c r="B14" s="117" t="s">
        <v>163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</row>
    <row r="15" spans="2:13" x14ac:dyDescent="0.6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</sheetData>
  <mergeCells count="3">
    <mergeCell ref="B2:M2"/>
    <mergeCell ref="B3:M3"/>
    <mergeCell ref="B14:M1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2F3C-3455-4CF5-A5C4-5A4C922B490A}">
  <dimension ref="B1:M11"/>
  <sheetViews>
    <sheetView showGridLines="0" zoomScale="85" zoomScaleNormal="85" workbookViewId="0">
      <selection activeCell="B11" sqref="B11"/>
    </sheetView>
  </sheetViews>
  <sheetFormatPr baseColWidth="10" defaultColWidth="10.9296875" defaultRowHeight="16.5" x14ac:dyDescent="0.6"/>
  <cols>
    <col min="1" max="1" width="10.59765625" style="16"/>
    <col min="2" max="2" width="21.33203125" style="16" customWidth="1"/>
    <col min="3" max="3" width="19.33203125" style="16" customWidth="1"/>
    <col min="4" max="4" width="21.53125" style="16" customWidth="1"/>
    <col min="5" max="6" width="25.19921875" style="16" customWidth="1"/>
    <col min="7" max="7" width="15" style="16" customWidth="1"/>
    <col min="8" max="8" width="16.46484375" style="16" customWidth="1"/>
    <col min="9" max="9" width="20.1328125" style="16" customWidth="1"/>
    <col min="10" max="11" width="33" style="16" customWidth="1"/>
    <col min="12" max="12" width="21.9296875" style="16" customWidth="1"/>
    <col min="13" max="13" width="16.796875" style="16" customWidth="1"/>
    <col min="14" max="16384" width="10.9296875" style="16"/>
  </cols>
  <sheetData>
    <row r="1" spans="2:13" ht="112.8" customHeight="1" x14ac:dyDescent="0.6"/>
    <row r="2" spans="2:13" ht="25.25" customHeight="1" x14ac:dyDescent="0.6">
      <c r="B2" s="112" t="s">
        <v>155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2:13" ht="21" x14ac:dyDescent="0.6">
      <c r="B3" s="116" t="s">
        <v>156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2:13" ht="70.5" customHeight="1" x14ac:dyDescent="0.6">
      <c r="B4" s="91" t="s">
        <v>134</v>
      </c>
      <c r="C4" s="91" t="s">
        <v>135</v>
      </c>
      <c r="D4" s="91" t="s">
        <v>136</v>
      </c>
      <c r="E4" s="91" t="s">
        <v>137</v>
      </c>
      <c r="F4" s="91" t="s">
        <v>138</v>
      </c>
      <c r="G4" s="91" t="s">
        <v>139</v>
      </c>
      <c r="H4" s="91" t="s">
        <v>140</v>
      </c>
      <c r="I4" s="91" t="s">
        <v>141</v>
      </c>
      <c r="J4" s="91" t="s">
        <v>142</v>
      </c>
      <c r="K4" s="91" t="s">
        <v>143</v>
      </c>
      <c r="L4" s="91" t="s">
        <v>144</v>
      </c>
      <c r="M4" s="91" t="s">
        <v>145</v>
      </c>
    </row>
    <row r="5" spans="2:13" ht="24" customHeight="1" x14ac:dyDescent="0.6">
      <c r="B5" s="53" t="s">
        <v>146</v>
      </c>
      <c r="C5" s="92">
        <v>1131.9449999999999</v>
      </c>
      <c r="D5" s="93">
        <f>C5/$C$9</f>
        <v>7.9445123246639188E-2</v>
      </c>
      <c r="E5" s="94">
        <f>D5*$E$9</f>
        <v>24491.345057566265</v>
      </c>
      <c r="F5" s="92">
        <v>153549.83858940002</v>
      </c>
      <c r="G5" s="95">
        <f>E5/F5</f>
        <v>0.15950094954549154</v>
      </c>
      <c r="H5" s="96">
        <f>F5</f>
        <v>153549.83858940002</v>
      </c>
      <c r="I5" s="96"/>
      <c r="J5" s="97"/>
      <c r="K5" s="96"/>
      <c r="L5" s="96">
        <f>H5-K5</f>
        <v>153549.83858940002</v>
      </c>
      <c r="M5" s="98">
        <f>L5/F5</f>
        <v>1</v>
      </c>
    </row>
    <row r="6" spans="2:13" ht="24" customHeight="1" x14ac:dyDescent="0.6">
      <c r="B6" s="53" t="s">
        <v>147</v>
      </c>
      <c r="C6" s="92">
        <v>1138.011</v>
      </c>
      <c r="D6" s="93">
        <f>C6/$C$9</f>
        <v>7.9870863117051716E-2</v>
      </c>
      <c r="E6" s="94">
        <f>D6*$E$9</f>
        <v>24622.592158016549</v>
      </c>
      <c r="F6" s="92">
        <v>33081.787562760001</v>
      </c>
      <c r="G6" s="95">
        <f>E6/F6</f>
        <v>0.744294488661008</v>
      </c>
      <c r="H6" s="96">
        <f t="shared" ref="H6:H7" si="0">F6</f>
        <v>33081.787562760001</v>
      </c>
      <c r="I6" s="94"/>
      <c r="J6" s="99"/>
      <c r="K6" s="94"/>
      <c r="L6" s="96">
        <f>H6-K6</f>
        <v>33081.787562760001</v>
      </c>
      <c r="M6" s="98">
        <f>L6/F6</f>
        <v>1</v>
      </c>
    </row>
    <row r="7" spans="2:13" ht="24" customHeight="1" x14ac:dyDescent="0.6">
      <c r="B7" s="53" t="s">
        <v>148</v>
      </c>
      <c r="C7" s="92">
        <v>864.03700000000003</v>
      </c>
      <c r="D7" s="93">
        <f>C7/$C$9</f>
        <v>6.0642103595719213E-2</v>
      </c>
      <c r="E7" s="94">
        <f>D7*$E$9</f>
        <v>18694.749576617578</v>
      </c>
      <c r="F7" s="92">
        <v>21693.592765320001</v>
      </c>
      <c r="G7" s="95">
        <f>E7/F7</f>
        <v>0.86176364509356607</v>
      </c>
      <c r="H7" s="96">
        <f t="shared" si="0"/>
        <v>21693.592765320001</v>
      </c>
      <c r="I7" s="94"/>
      <c r="J7" s="99"/>
      <c r="K7" s="94"/>
      <c r="L7" s="96">
        <f>H7-K7</f>
        <v>21693.592765320001</v>
      </c>
      <c r="M7" s="98">
        <f>L7/F7</f>
        <v>1</v>
      </c>
    </row>
    <row r="8" spans="2:13" ht="24" customHeight="1" thickBot="1" x14ac:dyDescent="0.65">
      <c r="B8" s="53" t="s">
        <v>157</v>
      </c>
      <c r="C8" s="92">
        <v>11114.144</v>
      </c>
      <c r="D8" s="93">
        <f>C8/$C$9</f>
        <v>0.78004191004058987</v>
      </c>
      <c r="E8" s="94">
        <f>D8*$E$9</f>
        <v>240471.34421149417</v>
      </c>
      <c r="F8" s="92">
        <v>7155.0164687999995</v>
      </c>
      <c r="G8" s="95">
        <f>E8/F8</f>
        <v>33.608775781312033</v>
      </c>
      <c r="H8" s="94">
        <f>E8</f>
        <v>240471.34421149417</v>
      </c>
      <c r="I8" s="94">
        <f>H8</f>
        <v>240471.34421149417</v>
      </c>
      <c r="J8" s="99">
        <f>I8/$I$9</f>
        <v>1</v>
      </c>
      <c r="K8" s="94">
        <f>J8*$K$9</f>
        <v>140516.5321252796</v>
      </c>
      <c r="L8" s="96">
        <f>H8-K8</f>
        <v>99954.812086214573</v>
      </c>
      <c r="M8" s="98">
        <f>L8/F8</f>
        <v>13.969892665107793</v>
      </c>
    </row>
    <row r="9" spans="2:13" ht="17.25" thickTop="1" thickBot="1" x14ac:dyDescent="0.65">
      <c r="B9" s="54" t="s">
        <v>154</v>
      </c>
      <c r="C9" s="100">
        <f>SUM(C5:C8)</f>
        <v>14248.137000000001</v>
      </c>
      <c r="D9" s="101">
        <f>SUM(D5:D8)</f>
        <v>1</v>
      </c>
      <c r="E9" s="100">
        <v>308280.03100369457</v>
      </c>
      <c r="F9" s="100">
        <v>215480.23538628002</v>
      </c>
      <c r="G9" s="102">
        <f>E9/F9</f>
        <v>1.4306650002078254</v>
      </c>
      <c r="H9" s="100">
        <f>SUM(H5:H8)</f>
        <v>448796.56312897417</v>
      </c>
      <c r="I9" s="100">
        <f>SUM(I6:I8)</f>
        <v>240471.34421149417</v>
      </c>
      <c r="J9" s="101">
        <f>SUM(J6:J8)</f>
        <v>1</v>
      </c>
      <c r="K9" s="100">
        <f>H9-E9</f>
        <v>140516.5321252796</v>
      </c>
      <c r="L9" s="100">
        <f>SUM(L5:L8)</f>
        <v>308280.03100369463</v>
      </c>
      <c r="M9" s="102">
        <f>L9/F9</f>
        <v>1.4306650002078256</v>
      </c>
    </row>
    <row r="10" spans="2:13" ht="34.799999999999997" customHeight="1" thickTop="1" x14ac:dyDescent="0.6">
      <c r="B10" s="117" t="s">
        <v>164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</row>
    <row r="11" spans="2:13" ht="14.45" customHeight="1" x14ac:dyDescent="0.6">
      <c r="B11" s="15"/>
      <c r="C11" s="15"/>
      <c r="D11" s="15"/>
      <c r="E11" s="15"/>
      <c r="G11" s="15"/>
      <c r="H11" s="15"/>
      <c r="I11" s="15"/>
      <c r="J11" s="15"/>
      <c r="K11" s="15"/>
      <c r="L11" s="15"/>
      <c r="M11" s="15"/>
    </row>
  </sheetData>
  <mergeCells count="3">
    <mergeCell ref="B2:M2"/>
    <mergeCell ref="B3:M3"/>
    <mergeCell ref="B10:M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Cuadro I.1</vt:lpstr>
      <vt:lpstr>Cuadro I.2</vt:lpstr>
      <vt:lpstr>Cuadro I.3</vt:lpstr>
      <vt:lpstr>Cuadro I.4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Marin</dc:creator>
  <cp:lastModifiedBy>Usuario</cp:lastModifiedBy>
  <dcterms:created xsi:type="dcterms:W3CDTF">2024-01-24T19:08:36Z</dcterms:created>
  <dcterms:modified xsi:type="dcterms:W3CDTF">2024-01-31T20:17:40Z</dcterms:modified>
</cp:coreProperties>
</file>